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0"/>
  <workbookPr/>
  <mc:AlternateContent xmlns:mc="http://schemas.openxmlformats.org/markup-compatibility/2006">
    <mc:Choice Requires="x15">
      <x15ac:absPath xmlns:x15ac="http://schemas.microsoft.com/office/spreadsheetml/2010/11/ac" url="/Users/erika/GHGMI Dropbox/Programs/Online Education Program/Online Curriculum Dev/201/"/>
    </mc:Choice>
  </mc:AlternateContent>
  <xr:revisionPtr revIDLastSave="0" documentId="8_{61339308-21B5-0C4F-A810-9D1A1F7DC24A}" xr6:coauthVersionLast="45" xr6:coauthVersionMax="45" xr10:uidLastSave="{00000000-0000-0000-0000-000000000000}"/>
  <bookViews>
    <workbookView xWindow="120" yWindow="460" windowWidth="19320" windowHeight="12120" tabRatio="684" activeTab="1" xr2:uid="{00000000-000D-0000-FFFF-FFFF00000000}"/>
  </bookViews>
  <sheets>
    <sheet name="Introduction " sheetId="8" r:id="rId1"/>
    <sheet name="Stationary Combustion" sheetId="1" r:id="rId2"/>
    <sheet name="Mobile Combustion" sheetId="2" r:id="rId3"/>
    <sheet name="Electricity Use" sheetId="3" r:id="rId4"/>
    <sheet name="District Heating " sheetId="7" r:id="rId5"/>
    <sheet name="Fugitive Emissions" sheetId="5"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1" i="7" l="1"/>
  <c r="C49" i="7" s="1"/>
  <c r="E49" i="7" s="1"/>
  <c r="F40" i="7"/>
  <c r="C48" i="7" s="1"/>
  <c r="E48" i="7" s="1"/>
  <c r="F39" i="7"/>
  <c r="C47" i="7" s="1"/>
  <c r="E47" i="7" s="1"/>
  <c r="D31" i="7"/>
  <c r="D22" i="7"/>
  <c r="F50" i="5"/>
  <c r="E50" i="5"/>
  <c r="D35" i="5"/>
  <c r="D31" i="5"/>
  <c r="D26" i="5"/>
  <c r="D50" i="5" s="1"/>
  <c r="G50" i="5" s="1"/>
  <c r="C62" i="5" s="1"/>
  <c r="E62" i="5" s="1"/>
  <c r="C50" i="5"/>
  <c r="B50" i="5"/>
  <c r="E43" i="3"/>
  <c r="E44" i="3"/>
  <c r="D44" i="3"/>
  <c r="D43" i="3"/>
  <c r="D42" i="3"/>
  <c r="C44" i="3"/>
  <c r="C43" i="3"/>
  <c r="F43" i="3" s="1"/>
  <c r="C64" i="3" s="1"/>
  <c r="E64" i="3" s="1"/>
  <c r="C42" i="3"/>
  <c r="E39" i="3"/>
  <c r="D40" i="3"/>
  <c r="D39" i="3"/>
  <c r="D38" i="3"/>
  <c r="C40" i="3"/>
  <c r="C39" i="3"/>
  <c r="C38" i="3"/>
  <c r="F38" i="3" s="1"/>
  <c r="C58" i="3" s="1"/>
  <c r="E58" i="3" s="1"/>
  <c r="E36" i="3"/>
  <c r="E40" i="3" s="1"/>
  <c r="F40" i="3" s="1"/>
  <c r="C60" i="3" s="1"/>
  <c r="E60" i="3" s="1"/>
  <c r="E35" i="3"/>
  <c r="D36" i="3"/>
  <c r="F36" i="3" s="1"/>
  <c r="C55" i="3" s="1"/>
  <c r="E55" i="3" s="1"/>
  <c r="D35" i="3"/>
  <c r="C36" i="3"/>
  <c r="C35" i="3"/>
  <c r="D34" i="3"/>
  <c r="C34" i="3"/>
  <c r="F59" i="2"/>
  <c r="F58" i="2"/>
  <c r="F53" i="2"/>
  <c r="F52" i="2"/>
  <c r="E103" i="1"/>
  <c r="E104" i="1"/>
  <c r="E102" i="1"/>
  <c r="D103" i="1"/>
  <c r="F103" i="1" s="1"/>
  <c r="D104" i="1"/>
  <c r="D102" i="1"/>
  <c r="C103" i="1"/>
  <c r="C104" i="1"/>
  <c r="C102" i="1"/>
  <c r="E96" i="1"/>
  <c r="E97" i="1"/>
  <c r="E95" i="1"/>
  <c r="D96" i="1"/>
  <c r="F96" i="1" s="1"/>
  <c r="D97" i="1"/>
  <c r="D95" i="1"/>
  <c r="D78" i="1"/>
  <c r="D76" i="1"/>
  <c r="C77" i="1"/>
  <c r="C76" i="1"/>
  <c r="C56" i="1"/>
  <c r="E77" i="1" s="1"/>
  <c r="C57" i="1"/>
  <c r="E78" i="1" s="1"/>
  <c r="C55" i="1"/>
  <c r="E76" i="1" s="1"/>
  <c r="E34" i="3"/>
  <c r="E38" i="3" s="1"/>
  <c r="F44" i="3"/>
  <c r="C65" i="3" s="1"/>
  <c r="E65" i="3" s="1"/>
  <c r="F39" i="3"/>
  <c r="C59" i="3" s="1"/>
  <c r="E59" i="3" s="1"/>
  <c r="F35" i="3"/>
  <c r="C54" i="3" s="1"/>
  <c r="E54" i="3" s="1"/>
  <c r="F34" i="3"/>
  <c r="C53" i="3" s="1"/>
  <c r="E53" i="3" s="1"/>
  <c r="F31" i="2"/>
  <c r="C41" i="2" s="1"/>
  <c r="F30" i="2"/>
  <c r="C40" i="2" s="1"/>
  <c r="B36" i="1"/>
  <c r="D42" i="1" s="1"/>
  <c r="C78" i="1" s="1"/>
  <c r="F40" i="2" l="1"/>
  <c r="F42" i="2" s="1"/>
  <c r="C52" i="2"/>
  <c r="C53" i="2"/>
  <c r="F41" i="2"/>
  <c r="C56" i="3"/>
  <c r="F104" i="1"/>
  <c r="G78" i="1"/>
  <c r="F97" i="1"/>
  <c r="E42" i="3"/>
  <c r="F42" i="3" s="1"/>
  <c r="C63" i="3" s="1"/>
  <c r="E63" i="3" s="1"/>
  <c r="C66" i="3" s="1"/>
  <c r="G76" i="1"/>
  <c r="G77" i="1"/>
  <c r="F95" i="1"/>
  <c r="F98" i="1" s="1"/>
  <c r="C122" i="1" s="1"/>
  <c r="E122" i="1" s="1"/>
  <c r="F102" i="1"/>
  <c r="F105" i="1" s="1"/>
  <c r="C123" i="1" s="1"/>
  <c r="E123" i="1" s="1"/>
  <c r="C50" i="7"/>
  <c r="C61" i="3"/>
  <c r="G79" i="1"/>
  <c r="C121" i="1" s="1"/>
  <c r="E121" i="1" s="1"/>
  <c r="D68" i="3" l="1"/>
  <c r="G53" i="2"/>
  <c r="C59" i="2"/>
  <c r="G59" i="2" s="1"/>
  <c r="C58" i="2"/>
  <c r="G58" i="2" s="1"/>
  <c r="G60" i="2" s="1"/>
  <c r="C68" i="2" s="1"/>
  <c r="G52" i="2"/>
  <c r="G54" i="2" s="1"/>
  <c r="B68" i="2" s="1"/>
  <c r="E124" i="1"/>
  <c r="C63" i="2" l="1"/>
  <c r="D68" i="2" s="1"/>
  <c r="E68" i="2" s="1"/>
</calcChain>
</file>

<file path=xl/sharedStrings.xml><?xml version="1.0" encoding="utf-8"?>
<sst xmlns="http://schemas.openxmlformats.org/spreadsheetml/2006/main" count="304" uniqueCount="232">
  <si>
    <t>Exercise 1a</t>
  </si>
  <si>
    <t>Accounting for Changes in Fuel Stocks</t>
  </si>
  <si>
    <t>Fuel Type</t>
  </si>
  <si>
    <t>Sector</t>
  </si>
  <si>
    <t>Annual Consumption</t>
  </si>
  <si>
    <t>Natural Gas</t>
  </si>
  <si>
    <t>Industrial</t>
  </si>
  <si>
    <t>Coal</t>
  </si>
  <si>
    <t>Distillate Fuel</t>
  </si>
  <si>
    <t>Commercial</t>
  </si>
  <si>
    <t>Exercise 1b</t>
  </si>
  <si>
    <t>Carbon Content (kg C / energy)</t>
  </si>
  <si>
    <t>Percent Oxidized</t>
  </si>
  <si>
    <t>Mass CO2/Mass C</t>
  </si>
  <si>
    <t>Exercise 1c</t>
  </si>
  <si>
    <t>Fuel Consumed (unit fuel)</t>
  </si>
  <si>
    <t>Emissions (metric tons)</t>
  </si>
  <si>
    <t xml:space="preserve">Natural Gas Emissions                  </t>
  </si>
  <si>
    <t xml:space="preserve">Coal Emissions                                  </t>
  </si>
  <si>
    <t xml:space="preserve">Distillate Emissions                       </t>
  </si>
  <si>
    <t xml:space="preserve">Total Emissions                       </t>
  </si>
  <si>
    <t>Exercise 1d</t>
  </si>
  <si>
    <t xml:space="preserve">Calculating Methane Emissions From Stationary Combustion                                       </t>
  </si>
  <si>
    <t>Fuel Consumption (MMBtu)</t>
  </si>
  <si>
    <t xml:space="preserve">Total Methane Emissions          </t>
  </si>
  <si>
    <t>Exercise 1e</t>
  </si>
  <si>
    <t xml:space="preserve">Calculating Nitrous Oxide Emissions From Stationary Combustion                                       </t>
  </si>
  <si>
    <t xml:space="preserve">Total Nitrous Oxide Emissions  </t>
  </si>
  <si>
    <t>Exercise 1f</t>
  </si>
  <si>
    <t>Carbon Dioxide-Equivalent and Total Emissions</t>
  </si>
  <si>
    <t>Global Warming Potential</t>
  </si>
  <si>
    <t>Carbon Dioxide Emissions</t>
  </si>
  <si>
    <t>Methane Emissions</t>
  </si>
  <si>
    <t xml:space="preserve">Nitrous Oxide Emissions            </t>
  </si>
  <si>
    <t xml:space="preserve">Total Emissions                                 </t>
  </si>
  <si>
    <t>Exercise 2a</t>
  </si>
  <si>
    <t xml:space="preserve">Accounting for Changes in Fuel Stocks From Bulk Purchases                              </t>
  </si>
  <si>
    <t xml:space="preserve">Annual Fuel Consumption       </t>
  </si>
  <si>
    <t>Exercise 2b</t>
  </si>
  <si>
    <r>
      <t>Calculating Carbon Dioxide</t>
    </r>
    <r>
      <rPr>
        <b/>
        <vertAlign val="subscript"/>
        <sz val="11"/>
        <color indexed="8"/>
        <rFont val="Calibri"/>
        <family val="2"/>
      </rPr>
      <t xml:space="preserve"> </t>
    </r>
    <r>
      <rPr>
        <b/>
        <sz val="11"/>
        <color indexed="8"/>
        <rFont val="Calibri"/>
        <family val="2"/>
      </rPr>
      <t xml:space="preserve">Emissions From Mobile Combustion                                      </t>
    </r>
  </si>
  <si>
    <t>Emission Factor</t>
  </si>
  <si>
    <t>kg - metric ton conversion</t>
  </si>
  <si>
    <t>Diesel</t>
  </si>
  <si>
    <t>Carbon Dioxide</t>
  </si>
  <si>
    <t>Methane</t>
  </si>
  <si>
    <t>Nitrous Oxide</t>
  </si>
  <si>
    <t>Annual Electricity Use and Emission Factors</t>
  </si>
  <si>
    <t>Facility</t>
  </si>
  <si>
    <t>eGRID Subregion</t>
  </si>
  <si>
    <t>Annual Electricity Purchases (MWh)</t>
  </si>
  <si>
    <t>Los Angeles, CA</t>
  </si>
  <si>
    <t>CAMX</t>
  </si>
  <si>
    <t>Portland, OR</t>
  </si>
  <si>
    <t>NWPP</t>
  </si>
  <si>
    <t>Tucson, AZ</t>
  </si>
  <si>
    <t>AZNM</t>
  </si>
  <si>
    <t>Exercise 3a</t>
  </si>
  <si>
    <t xml:space="preserve">Calculating Greenhouse Gas Emissions from Electricity Production          </t>
  </si>
  <si>
    <t xml:space="preserve">Los Angeles         </t>
  </si>
  <si>
    <t>Electricity Use</t>
  </si>
  <si>
    <t>lbs - metric ton conversion</t>
  </si>
  <si>
    <t>Nitrous Oxide Emissions</t>
  </si>
  <si>
    <t xml:space="preserve">Portland                                                                                                                                                                                                                                                                        </t>
  </si>
  <si>
    <t xml:space="preserve">Tucson                                                                                                                                                                                                                                                                        </t>
  </si>
  <si>
    <t>Exercise 3b</t>
  </si>
  <si>
    <t xml:space="preserve">Converting to Carbon Dioxide Equivalents          </t>
  </si>
  <si>
    <t>Gas Emissions</t>
  </si>
  <si>
    <t>Carbon Dioxide Equivalent</t>
  </si>
  <si>
    <t>Total Los Angeles Emissions</t>
  </si>
  <si>
    <t>Total Portland Emissions</t>
  </si>
  <si>
    <t>Total Tucson Emissions</t>
  </si>
  <si>
    <t>Total Indirect Emissions from Electricity Production</t>
  </si>
  <si>
    <t>Exercise 4a</t>
  </si>
  <si>
    <t xml:space="preserve">Converting From Therms to MMBtu                          </t>
  </si>
  <si>
    <t>Exercise 4b</t>
  </si>
  <si>
    <t>Exercise 4c</t>
  </si>
  <si>
    <t>Exercise 4d</t>
  </si>
  <si>
    <t>Carbon Dioxide Equivalents and Total Emissions</t>
  </si>
  <si>
    <t>Total Emissions</t>
  </si>
  <si>
    <t>Inventory for HFC-23 from Commercial Chillers</t>
  </si>
  <si>
    <t>Amount (kg)</t>
  </si>
  <si>
    <t>Base Inventory</t>
  </si>
  <si>
    <t>A</t>
  </si>
  <si>
    <t>Beginning of year</t>
  </si>
  <si>
    <t>B</t>
  </si>
  <si>
    <t>End of year</t>
  </si>
  <si>
    <t>Additions to Inventory</t>
  </si>
  <si>
    <t>Purchases of HFCs (including HFCs in new equipment)</t>
  </si>
  <si>
    <t>HFCs returned to the site after off-site recycling</t>
  </si>
  <si>
    <t>Total Additions (1+2)</t>
  </si>
  <si>
    <t>Subtractions from Inventory</t>
  </si>
  <si>
    <t>Returns to supplier</t>
  </si>
  <si>
    <t>HFCs taken from storage and/or equipment and disposed of</t>
  </si>
  <si>
    <t>HFCs taken from storage and/or equipment and sent off-site for recycling or reclamation</t>
  </si>
  <si>
    <t>Total Subtractions (3+4+5)</t>
  </si>
  <si>
    <t>Net Increase in Full Charge/Nameplate Capacity</t>
  </si>
  <si>
    <t>Total full charge of new equipment</t>
  </si>
  <si>
    <t>Total full charge of retiring equipment</t>
  </si>
  <si>
    <t>Change to nameplate capacity (6-7)</t>
  </si>
  <si>
    <t xml:space="preserve">C </t>
  </si>
  <si>
    <t xml:space="preserve">D </t>
  </si>
  <si>
    <t xml:space="preserve">E </t>
  </si>
  <si>
    <t>Exercise 5a</t>
  </si>
  <si>
    <t>Calculating Emissions of HFC-23</t>
  </si>
  <si>
    <t>C</t>
  </si>
  <si>
    <t>D</t>
  </si>
  <si>
    <t>E</t>
  </si>
  <si>
    <t>HFC-23 Emissions</t>
  </si>
  <si>
    <t>Exercise 5b</t>
  </si>
  <si>
    <t>HFC-23 Emissions Equivalent</t>
  </si>
  <si>
    <t xml:space="preserve">Natural Gas Emissions                 </t>
  </si>
  <si>
    <t xml:space="preserve">Coal Emissions                                </t>
  </si>
  <si>
    <t xml:space="preserve">Annual Diesel Use (gal)            </t>
  </si>
  <si>
    <r>
      <t>Calculating CO</t>
    </r>
    <r>
      <rPr>
        <b/>
        <vertAlign val="subscript"/>
        <sz val="11"/>
        <color indexed="8"/>
        <rFont val="Calibri"/>
        <family val="2"/>
      </rPr>
      <t>2</t>
    </r>
    <r>
      <rPr>
        <b/>
        <sz val="11"/>
        <color indexed="8"/>
        <rFont val="Calibri"/>
        <family val="2"/>
      </rPr>
      <t xml:space="preserve"> Emission Factors</t>
    </r>
  </si>
  <si>
    <r>
      <t>Emission Factor (kg CO</t>
    </r>
    <r>
      <rPr>
        <b/>
        <vertAlign val="subscript"/>
        <sz val="8"/>
        <color indexed="8"/>
        <rFont val="Calibri"/>
        <family val="2"/>
      </rPr>
      <t>2</t>
    </r>
    <r>
      <rPr>
        <b/>
        <sz val="8"/>
        <color indexed="8"/>
        <rFont val="Calibri"/>
        <family val="2"/>
      </rPr>
      <t>/unit)     =</t>
    </r>
  </si>
  <si>
    <r>
      <t>Calculating CO</t>
    </r>
    <r>
      <rPr>
        <b/>
        <vertAlign val="subscript"/>
        <sz val="11"/>
        <color indexed="8"/>
        <rFont val="Calibri"/>
        <family val="2"/>
      </rPr>
      <t>2</t>
    </r>
    <r>
      <rPr>
        <b/>
        <sz val="11"/>
        <color indexed="8"/>
        <rFont val="Calibri"/>
        <family val="2"/>
      </rPr>
      <t xml:space="preserve"> Emissions From Stationary Combustion                                       </t>
    </r>
  </si>
  <si>
    <r>
      <t>CO</t>
    </r>
    <r>
      <rPr>
        <b/>
        <vertAlign val="subscript"/>
        <sz val="8"/>
        <color indexed="8"/>
        <rFont val="Arial"/>
        <family val="2"/>
      </rPr>
      <t>2</t>
    </r>
    <r>
      <rPr>
        <b/>
        <sz val="8"/>
        <color indexed="8"/>
        <rFont val="Arial"/>
        <family val="2"/>
      </rPr>
      <t xml:space="preserve"> lbs / MWh</t>
    </r>
  </si>
  <si>
    <r>
      <t>CH</t>
    </r>
    <r>
      <rPr>
        <b/>
        <vertAlign val="subscript"/>
        <sz val="8"/>
        <color indexed="8"/>
        <rFont val="Arial"/>
        <family val="2"/>
      </rPr>
      <t>4</t>
    </r>
    <r>
      <rPr>
        <b/>
        <sz val="8"/>
        <color indexed="8"/>
        <rFont val="Arial"/>
        <family val="2"/>
      </rPr>
      <t xml:space="preserve"> lbs / MWh</t>
    </r>
  </si>
  <si>
    <r>
      <t>N</t>
    </r>
    <r>
      <rPr>
        <b/>
        <vertAlign val="subscript"/>
        <sz val="8"/>
        <color indexed="8"/>
        <rFont val="Arial"/>
        <family val="2"/>
      </rPr>
      <t>2</t>
    </r>
    <r>
      <rPr>
        <b/>
        <sz val="8"/>
        <color indexed="8"/>
        <rFont val="Arial"/>
        <family val="2"/>
      </rPr>
      <t>O lbs / MWh</t>
    </r>
  </si>
  <si>
    <r>
      <t>Converting to CO</t>
    </r>
    <r>
      <rPr>
        <b/>
        <vertAlign val="subscript"/>
        <sz val="11"/>
        <color indexed="8"/>
        <rFont val="Calibri"/>
        <family val="2"/>
      </rPr>
      <t>2</t>
    </r>
    <r>
      <rPr>
        <b/>
        <sz val="11"/>
        <color indexed="8"/>
        <rFont val="Calibri"/>
        <family val="2"/>
      </rPr>
      <t xml:space="preserve"> Equivalents</t>
    </r>
  </si>
  <si>
    <r>
      <t>CO</t>
    </r>
    <r>
      <rPr>
        <b/>
        <vertAlign val="subscript"/>
        <sz val="8"/>
        <color indexed="8"/>
        <rFont val="Calibri"/>
        <family val="2"/>
      </rPr>
      <t>2</t>
    </r>
    <r>
      <rPr>
        <b/>
        <sz val="8"/>
        <color indexed="8"/>
        <rFont val="Calibri"/>
        <family val="2"/>
      </rPr>
      <t xml:space="preserve"> Equivalent</t>
    </r>
  </si>
  <si>
    <t xml:space="preserve">Natural Gas Emission Factor     </t>
  </si>
  <si>
    <t xml:space="preserve">Coal Emission Factor                  </t>
  </si>
  <si>
    <t xml:space="preserve">Distillate Emission Factor        </t>
  </si>
  <si>
    <t xml:space="preserve">Natural Gas Emission Factor </t>
  </si>
  <si>
    <t xml:space="preserve">Coal Emission Factor                </t>
  </si>
  <si>
    <t xml:space="preserve">Distillate Emission Factor       </t>
  </si>
  <si>
    <t>GHG Emissions</t>
  </si>
  <si>
    <t>Exercise 6</t>
  </si>
  <si>
    <t>Five different greenhouse gas calculation scenarios are presented in the sheets of this exercise. These examples are meant to give you a chance to practice calculating greenhouse gas emissions in a setting where the necessary information is available to you. The required equations are also presented at each step of the process. Though this exercise presents a range of calculation problems and equations, your future calculations may vary depending on the data available to you. Differences in units, measurement accuracy, and accounting scope, among other things, could change the way emissions are calculated.</t>
  </si>
  <si>
    <t>In order to make the calculations easier, this exercise will check your answers for you.  Simply enter the values for each equation, and excel will do the calculations for you.  If the right value is calculated, the answer box will change from yellow to green.</t>
  </si>
  <si>
    <r>
      <t>A note on significant figures, measurements, and precision:</t>
    </r>
    <r>
      <rPr>
        <sz val="11"/>
        <color indexed="8"/>
        <rFont val="Calibri"/>
        <family val="2"/>
      </rPr>
      <t xml:space="preserve"> </t>
    </r>
  </si>
  <si>
    <t>Reference: 2006 IPCC Guidelines</t>
  </si>
  <si>
    <t>Fuel Use (gal)</t>
  </si>
  <si>
    <t>Total Consumption (gal)</t>
  </si>
  <si>
    <t xml:space="preserve">Annual Gasoline Use         </t>
  </si>
  <si>
    <t xml:space="preserve">Annual Diesel Use           </t>
  </si>
  <si>
    <t>Purchases  (gal)</t>
  </si>
  <si>
    <t>Start of Year Stock (gal)</t>
  </si>
  <si>
    <t>End of Year Stock (gal)</t>
  </si>
  <si>
    <t>STEP 2: CALCULATE EMISSIONS OF CARBON DIOXIDE</t>
  </si>
  <si>
    <t>Carbon Dioxide Emissions (metric tons) = fuel consumption (gal) x emission factor (kg CO2/gal) x 1 metric ton/1000 kg</t>
  </si>
  <si>
    <t xml:space="preserve">Gasoline                </t>
  </si>
  <si>
    <t xml:space="preserve">Diesel                     </t>
  </si>
  <si>
    <t>Fuel type</t>
  </si>
  <si>
    <t>Gasoline</t>
  </si>
  <si>
    <t>Conversion  (metric tons/g)</t>
  </si>
  <si>
    <t>Conversion Factor (gal/barrel)</t>
  </si>
  <si>
    <t>End of Year Stock (barrels)</t>
  </si>
  <si>
    <t>Start of Year Stock (barrels)</t>
  </si>
  <si>
    <t>Sales (barrels)</t>
  </si>
  <si>
    <t>Purchases (barrels)</t>
  </si>
  <si>
    <t>Natural Gas (cubic feet)</t>
  </si>
  <si>
    <t>Coal (short tons)</t>
  </si>
  <si>
    <t>Distillate Fuel (gallons)</t>
  </si>
  <si>
    <t xml:space="preserve">          Carbon Dioxide Emissions (metric tons) </t>
  </si>
  <si>
    <t xml:space="preserve">Equation 1c: </t>
  </si>
  <si>
    <t>Conversion  (as needed)</t>
  </si>
  <si>
    <r>
      <t>STEP 4: CALCULATING CH</t>
    </r>
    <r>
      <rPr>
        <vertAlign val="subscript"/>
        <sz val="14"/>
        <color indexed="8"/>
        <rFont val="Calibri"/>
        <family val="2"/>
      </rPr>
      <t>4</t>
    </r>
    <r>
      <rPr>
        <sz val="14"/>
        <color indexed="8"/>
        <rFont val="Calibri"/>
        <family val="2"/>
      </rPr>
      <t xml:space="preserve"> AND N</t>
    </r>
    <r>
      <rPr>
        <vertAlign val="subscript"/>
        <sz val="14"/>
        <color indexed="8"/>
        <rFont val="Calibri"/>
        <family val="2"/>
      </rPr>
      <t>2</t>
    </r>
    <r>
      <rPr>
        <sz val="14"/>
        <color indexed="8"/>
        <rFont val="Calibri"/>
        <family val="2"/>
      </rPr>
      <t>O EMISSIONS</t>
    </r>
  </si>
  <si>
    <r>
      <t>STEP 3: CALCULATING CO</t>
    </r>
    <r>
      <rPr>
        <vertAlign val="subscript"/>
        <sz val="14"/>
        <rFont val="Calibri"/>
        <family val="2"/>
      </rPr>
      <t>2</t>
    </r>
    <r>
      <rPr>
        <sz val="14"/>
        <rFont val="Calibri"/>
        <family val="2"/>
      </rPr>
      <t xml:space="preserve"> EMISSIONS FOR EACH FUEL</t>
    </r>
  </si>
  <si>
    <r>
      <t>Equation 1d: CH</t>
    </r>
    <r>
      <rPr>
        <b/>
        <vertAlign val="subscript"/>
        <sz val="12"/>
        <color indexed="57"/>
        <rFont val="Calibri"/>
        <family val="2"/>
      </rPr>
      <t>4</t>
    </r>
    <r>
      <rPr>
        <b/>
        <sz val="12"/>
        <color indexed="57"/>
        <rFont val="Calibri"/>
        <family val="2"/>
      </rPr>
      <t xml:space="preserve"> emissions from stationary combustion</t>
    </r>
  </si>
  <si>
    <r>
      <t xml:space="preserve">     Methane emissions (metric tons CH</t>
    </r>
    <r>
      <rPr>
        <b/>
        <i/>
        <vertAlign val="subscript"/>
        <sz val="11"/>
        <color indexed="57"/>
        <rFont val="Calibri"/>
        <family val="2"/>
      </rPr>
      <t>4</t>
    </r>
    <r>
      <rPr>
        <b/>
        <i/>
        <sz val="11"/>
        <color indexed="57"/>
        <rFont val="Calibri"/>
        <family val="2"/>
      </rPr>
      <t>) =  fuel consumption (MMBtu) x emission factor (g CH</t>
    </r>
    <r>
      <rPr>
        <b/>
        <i/>
        <vertAlign val="subscript"/>
        <sz val="11"/>
        <color indexed="57"/>
        <rFont val="Calibri"/>
        <family val="2"/>
      </rPr>
      <t>4</t>
    </r>
    <r>
      <rPr>
        <b/>
        <i/>
        <sz val="11"/>
        <color indexed="57"/>
        <rFont val="Calibri"/>
        <family val="2"/>
      </rPr>
      <t>/MMBtu) x  1 metric ton/1,000,000 g</t>
    </r>
  </si>
  <si>
    <r>
      <t>Equation 1e: N</t>
    </r>
    <r>
      <rPr>
        <b/>
        <vertAlign val="subscript"/>
        <sz val="12"/>
        <color indexed="57"/>
        <rFont val="Calibri"/>
        <family val="2"/>
      </rPr>
      <t>2</t>
    </r>
    <r>
      <rPr>
        <b/>
        <sz val="12"/>
        <color indexed="57"/>
        <rFont val="Calibri"/>
        <family val="2"/>
      </rPr>
      <t>O emissions from stationary combustion</t>
    </r>
  </si>
  <si>
    <r>
      <t xml:space="preserve">     Nitrous oxide emissions (metric tons N</t>
    </r>
    <r>
      <rPr>
        <b/>
        <i/>
        <vertAlign val="subscript"/>
        <sz val="11"/>
        <color indexed="57"/>
        <rFont val="Calibri"/>
        <family val="2"/>
      </rPr>
      <t>2</t>
    </r>
    <r>
      <rPr>
        <b/>
        <i/>
        <sz val="11"/>
        <color indexed="57"/>
        <rFont val="Calibri"/>
        <family val="2"/>
      </rPr>
      <t>O) = fuel consumption (MMBtu) x emission factor (g N</t>
    </r>
    <r>
      <rPr>
        <b/>
        <i/>
        <vertAlign val="subscript"/>
        <sz val="11"/>
        <color indexed="57"/>
        <rFont val="Calibri"/>
        <family val="2"/>
      </rPr>
      <t>2</t>
    </r>
    <r>
      <rPr>
        <b/>
        <i/>
        <sz val="11"/>
        <color indexed="57"/>
        <rFont val="Calibri"/>
        <family val="2"/>
      </rPr>
      <t>O/MMBtu) x  1 metric ton/1,000,000 g</t>
    </r>
  </si>
  <si>
    <r>
      <t>Note that emission factors for CH</t>
    </r>
    <r>
      <rPr>
        <vertAlign val="subscript"/>
        <sz val="11"/>
        <color indexed="8"/>
        <rFont val="Calibri"/>
        <family val="2"/>
      </rPr>
      <t>4</t>
    </r>
    <r>
      <rPr>
        <sz val="11"/>
        <color theme="1"/>
        <rFont val="Calibri"/>
        <family val="2"/>
        <scheme val="minor"/>
      </rPr>
      <t xml:space="preserve"> and N</t>
    </r>
    <r>
      <rPr>
        <vertAlign val="subscript"/>
        <sz val="11"/>
        <color indexed="8"/>
        <rFont val="Calibri"/>
        <family val="2"/>
      </rPr>
      <t>2</t>
    </r>
    <r>
      <rPr>
        <sz val="11"/>
        <color theme="1"/>
        <rFont val="Calibri"/>
        <family val="2"/>
        <scheme val="minor"/>
      </rPr>
      <t>O are typically provided in units of grams rather than kg, so converting to metric tons requires dividing grams by 1,000,000 g/metric ton.</t>
    </r>
  </si>
  <si>
    <t xml:space="preserve">Methane Emissions                                  </t>
  </si>
  <si>
    <r>
      <t>N</t>
    </r>
    <r>
      <rPr>
        <b/>
        <vertAlign val="subscript"/>
        <sz val="10"/>
        <color indexed="8"/>
        <rFont val="Calibri"/>
        <family val="2"/>
      </rPr>
      <t>2</t>
    </r>
    <r>
      <rPr>
        <b/>
        <sz val="10"/>
        <color indexed="8"/>
        <rFont val="Calibri"/>
        <family val="2"/>
      </rPr>
      <t>O Emission Factor    
(g N</t>
    </r>
    <r>
      <rPr>
        <b/>
        <vertAlign val="subscript"/>
        <sz val="10"/>
        <color indexed="8"/>
        <rFont val="Calibri"/>
        <family val="2"/>
      </rPr>
      <t>2</t>
    </r>
    <r>
      <rPr>
        <b/>
        <sz val="10"/>
        <color indexed="8"/>
        <rFont val="Calibri"/>
        <family val="2"/>
      </rPr>
      <t>O/MMBtu)</t>
    </r>
  </si>
  <si>
    <r>
      <t>CH</t>
    </r>
    <r>
      <rPr>
        <b/>
        <vertAlign val="subscript"/>
        <sz val="10"/>
        <color indexed="8"/>
        <rFont val="Calibri"/>
        <family val="2"/>
      </rPr>
      <t>4</t>
    </r>
    <r>
      <rPr>
        <b/>
        <sz val="10"/>
        <color indexed="8"/>
        <rFont val="Calibri"/>
        <family val="2"/>
      </rPr>
      <t xml:space="preserve"> Emission Factor 
(g CH</t>
    </r>
    <r>
      <rPr>
        <b/>
        <vertAlign val="subscript"/>
        <sz val="10"/>
        <color indexed="8"/>
        <rFont val="Calibri"/>
        <family val="2"/>
      </rPr>
      <t>4</t>
    </r>
    <r>
      <rPr>
        <b/>
        <sz val="10"/>
        <color indexed="8"/>
        <rFont val="Calibri"/>
        <family val="2"/>
      </rPr>
      <t>/MMBtu)</t>
    </r>
  </si>
  <si>
    <r>
      <t>Equation 2b: CO</t>
    </r>
    <r>
      <rPr>
        <b/>
        <vertAlign val="subscript"/>
        <sz val="11"/>
        <color indexed="8"/>
        <rFont val="Calibri"/>
        <family val="2"/>
      </rPr>
      <t>2</t>
    </r>
    <r>
      <rPr>
        <b/>
        <sz val="11"/>
        <color indexed="8"/>
        <rFont val="Calibri"/>
        <family val="2"/>
      </rPr>
      <t xml:space="preserve"> emissions from mobile combustion</t>
    </r>
  </si>
  <si>
    <r>
      <t>Emission Factor (kg CO</t>
    </r>
    <r>
      <rPr>
        <vertAlign val="subscript"/>
        <sz val="10"/>
        <color indexed="8"/>
        <rFont val="Calibri"/>
        <family val="2"/>
      </rPr>
      <t>2</t>
    </r>
    <r>
      <rPr>
        <sz val="10"/>
        <color indexed="8"/>
        <rFont val="Calibri"/>
        <family val="2"/>
      </rPr>
      <t>/gal)</t>
    </r>
  </si>
  <si>
    <t>conversion factor 
(metric tons/kg)</t>
  </si>
  <si>
    <r>
      <t>Emissions 
(metric tons CO</t>
    </r>
    <r>
      <rPr>
        <vertAlign val="subscript"/>
        <sz val="10"/>
        <color indexed="8"/>
        <rFont val="Calibri"/>
        <family val="2"/>
      </rPr>
      <t>2</t>
    </r>
    <r>
      <rPr>
        <sz val="10"/>
        <color indexed="8"/>
        <rFont val="Calibri"/>
        <family val="2"/>
      </rPr>
      <t>)</t>
    </r>
  </si>
  <si>
    <r>
      <t>Use equation 3a and 3b  to calculate emissions of CH</t>
    </r>
    <r>
      <rPr>
        <vertAlign val="subscript"/>
        <sz val="12"/>
        <color indexed="8"/>
        <rFont val="Calibri"/>
        <family val="2"/>
      </rPr>
      <t>4</t>
    </r>
    <r>
      <rPr>
        <sz val="12"/>
        <color indexed="8"/>
        <rFont val="Calibri"/>
        <family val="2"/>
      </rPr>
      <t xml:space="preserve"> and N</t>
    </r>
    <r>
      <rPr>
        <vertAlign val="subscript"/>
        <sz val="12"/>
        <color indexed="8"/>
        <rFont val="Calibri"/>
        <family val="2"/>
      </rPr>
      <t>2</t>
    </r>
    <r>
      <rPr>
        <sz val="12"/>
        <color indexed="8"/>
        <rFont val="Calibri"/>
        <family val="2"/>
      </rPr>
      <t xml:space="preserve">O for each fuel by multiplying annual fuel consumption by the appropriate emission factor and converting to metric tons. Emission factors for gasoline and diesel can be found in table 2.2. </t>
    </r>
  </si>
  <si>
    <r>
      <t>Carbon Dioxide Equivalent Emissions of CH</t>
    </r>
    <r>
      <rPr>
        <b/>
        <i/>
        <vertAlign val="subscript"/>
        <sz val="11"/>
        <color indexed="8"/>
        <rFont val="Calibri"/>
        <family val="2"/>
      </rPr>
      <t>4</t>
    </r>
    <r>
      <rPr>
        <b/>
        <i/>
        <sz val="11"/>
        <color indexed="8"/>
        <rFont val="Calibri"/>
        <family val="2"/>
      </rPr>
      <t xml:space="preserve"> (metric tons CO</t>
    </r>
    <r>
      <rPr>
        <b/>
        <i/>
        <vertAlign val="subscript"/>
        <sz val="11"/>
        <color indexed="8"/>
        <rFont val="Calibri"/>
        <family val="2"/>
      </rPr>
      <t>2</t>
    </r>
    <r>
      <rPr>
        <b/>
        <i/>
        <sz val="11"/>
        <color indexed="8"/>
        <rFont val="Calibri"/>
        <family val="2"/>
      </rPr>
      <t>e) = fuel consumption (gal) x emission factor (g CH</t>
    </r>
    <r>
      <rPr>
        <b/>
        <i/>
        <vertAlign val="subscript"/>
        <sz val="11"/>
        <color indexed="8"/>
        <rFont val="Calibri"/>
        <family val="2"/>
      </rPr>
      <t>4</t>
    </r>
    <r>
      <rPr>
        <b/>
        <i/>
        <sz val="11"/>
        <color indexed="8"/>
        <rFont val="Calibri"/>
        <family val="2"/>
      </rPr>
      <t>/gal) x GWP x 1 metric ton/1,000,000 g</t>
    </r>
  </si>
  <si>
    <r>
      <t>Equation 3b: N</t>
    </r>
    <r>
      <rPr>
        <b/>
        <vertAlign val="subscript"/>
        <sz val="11"/>
        <color indexed="8"/>
        <rFont val="Calibri"/>
        <family val="2"/>
      </rPr>
      <t>2</t>
    </r>
    <r>
      <rPr>
        <b/>
        <sz val="11"/>
        <color indexed="8"/>
        <rFont val="Calibri"/>
        <family val="2"/>
      </rPr>
      <t>O emissions from mobile combustion</t>
    </r>
  </si>
  <si>
    <r>
      <t>Carbon Dioxide Equivalent Emissions of N</t>
    </r>
    <r>
      <rPr>
        <b/>
        <i/>
        <vertAlign val="subscript"/>
        <sz val="11"/>
        <color indexed="8"/>
        <rFont val="Calibri"/>
        <family val="2"/>
      </rPr>
      <t>2</t>
    </r>
    <r>
      <rPr>
        <b/>
        <i/>
        <sz val="11"/>
        <color indexed="8"/>
        <rFont val="Calibri"/>
        <family val="2"/>
      </rPr>
      <t>O (metric tons CO</t>
    </r>
    <r>
      <rPr>
        <b/>
        <i/>
        <vertAlign val="subscript"/>
        <sz val="11"/>
        <color indexed="8"/>
        <rFont val="Calibri"/>
        <family val="2"/>
      </rPr>
      <t>2</t>
    </r>
    <r>
      <rPr>
        <b/>
        <i/>
        <sz val="11"/>
        <color indexed="8"/>
        <rFont val="Calibri"/>
        <family val="2"/>
      </rPr>
      <t>e) = fuel consumption (gal) x emission factor (g N</t>
    </r>
    <r>
      <rPr>
        <b/>
        <i/>
        <vertAlign val="subscript"/>
        <sz val="11"/>
        <color indexed="8"/>
        <rFont val="Calibri"/>
        <family val="2"/>
      </rPr>
      <t>2</t>
    </r>
    <r>
      <rPr>
        <b/>
        <i/>
        <sz val="11"/>
        <color indexed="8"/>
        <rFont val="Calibri"/>
        <family val="2"/>
      </rPr>
      <t>O/gal) x GWP x 1 metric ton/1,000,000 g</t>
    </r>
  </si>
  <si>
    <r>
      <t>Calculating CH</t>
    </r>
    <r>
      <rPr>
        <b/>
        <vertAlign val="subscript"/>
        <sz val="11"/>
        <color indexed="8"/>
        <rFont val="Calibri"/>
        <family val="2"/>
      </rPr>
      <t>4</t>
    </r>
    <r>
      <rPr>
        <b/>
        <sz val="11"/>
        <color indexed="8"/>
        <rFont val="Calibri"/>
        <family val="2"/>
      </rPr>
      <t xml:space="preserve"> Emissions From Mobile Combustion                                      </t>
    </r>
  </si>
  <si>
    <r>
      <t>Emission Factor (g CH</t>
    </r>
    <r>
      <rPr>
        <vertAlign val="subscript"/>
        <sz val="10"/>
        <color indexed="8"/>
        <rFont val="Calibri"/>
        <family val="2"/>
      </rPr>
      <t>4</t>
    </r>
    <r>
      <rPr>
        <sz val="10"/>
        <color indexed="8"/>
        <rFont val="Calibri"/>
        <family val="2"/>
      </rPr>
      <t>/gal)</t>
    </r>
  </si>
  <si>
    <r>
      <t>GWP (g CO</t>
    </r>
    <r>
      <rPr>
        <vertAlign val="subscript"/>
        <sz val="10"/>
        <color indexed="8"/>
        <rFont val="Calibri"/>
        <family val="2"/>
      </rPr>
      <t>2</t>
    </r>
    <r>
      <rPr>
        <sz val="10"/>
        <color indexed="8"/>
        <rFont val="Calibri"/>
        <family val="2"/>
      </rPr>
      <t>e/g CH</t>
    </r>
    <r>
      <rPr>
        <vertAlign val="subscript"/>
        <sz val="10"/>
        <color indexed="8"/>
        <rFont val="Calibri"/>
        <family val="2"/>
      </rPr>
      <t>4</t>
    </r>
    <r>
      <rPr>
        <sz val="10"/>
        <color indexed="8"/>
        <rFont val="Calibri"/>
        <family val="2"/>
      </rPr>
      <t>)</t>
    </r>
  </si>
  <si>
    <t>conversion factor 
(metric tons/g)</t>
  </si>
  <si>
    <r>
      <t>Emissions 
(metric tons CO</t>
    </r>
    <r>
      <rPr>
        <vertAlign val="subscript"/>
        <sz val="10"/>
        <color indexed="8"/>
        <rFont val="Calibri"/>
        <family val="2"/>
      </rPr>
      <t>2</t>
    </r>
    <r>
      <rPr>
        <sz val="10"/>
        <color indexed="8"/>
        <rFont val="Calibri"/>
        <family val="2"/>
      </rPr>
      <t>e)</t>
    </r>
  </si>
  <si>
    <r>
      <t>Step 4: Find Total CO</t>
    </r>
    <r>
      <rPr>
        <b/>
        <vertAlign val="subscript"/>
        <sz val="12"/>
        <color indexed="8"/>
        <rFont val="Calibri"/>
        <family val="2"/>
      </rPr>
      <t>2</t>
    </r>
    <r>
      <rPr>
        <b/>
        <sz val="12"/>
        <color indexed="8"/>
        <rFont val="Calibri"/>
        <family val="2"/>
      </rPr>
      <t>e Emissions from Mobile Combustion</t>
    </r>
  </si>
  <si>
    <r>
      <t>Total emissions from CO</t>
    </r>
    <r>
      <rPr>
        <b/>
        <vertAlign val="subscript"/>
        <sz val="11"/>
        <color indexed="8"/>
        <rFont val="Calibri"/>
        <family val="2"/>
      </rPr>
      <t>2</t>
    </r>
    <r>
      <rPr>
        <b/>
        <sz val="11"/>
        <color indexed="8"/>
        <rFont val="Calibri"/>
        <family val="2"/>
      </rPr>
      <t>, CH</t>
    </r>
    <r>
      <rPr>
        <b/>
        <vertAlign val="subscript"/>
        <sz val="11"/>
        <color indexed="8"/>
        <rFont val="Calibri"/>
        <family val="2"/>
      </rPr>
      <t>4</t>
    </r>
    <r>
      <rPr>
        <b/>
        <sz val="11"/>
        <color indexed="8"/>
        <rFont val="Calibri"/>
        <family val="2"/>
      </rPr>
      <t xml:space="preserve"> and N</t>
    </r>
    <r>
      <rPr>
        <b/>
        <vertAlign val="subscript"/>
        <sz val="11"/>
        <color indexed="8"/>
        <rFont val="Calibri"/>
        <family val="2"/>
      </rPr>
      <t>2</t>
    </r>
    <r>
      <rPr>
        <b/>
        <sz val="11"/>
        <color indexed="8"/>
        <rFont val="Calibri"/>
        <family val="2"/>
      </rPr>
      <t>O (metric tons CO</t>
    </r>
    <r>
      <rPr>
        <b/>
        <vertAlign val="subscript"/>
        <sz val="11"/>
        <color indexed="8"/>
        <rFont val="Calibri"/>
        <family val="2"/>
      </rPr>
      <t>2</t>
    </r>
    <r>
      <rPr>
        <b/>
        <sz val="11"/>
        <color indexed="8"/>
        <rFont val="Calibri"/>
        <family val="2"/>
      </rPr>
      <t>e)</t>
    </r>
  </si>
  <si>
    <r>
      <t>Total CO</t>
    </r>
    <r>
      <rPr>
        <b/>
        <vertAlign val="subscript"/>
        <sz val="11"/>
        <color indexed="8"/>
        <rFont val="Calibri"/>
        <family val="2"/>
      </rPr>
      <t>2</t>
    </r>
    <r>
      <rPr>
        <b/>
        <sz val="11"/>
        <color indexed="8"/>
        <rFont val="Calibri"/>
        <family val="2"/>
      </rPr>
      <t>e Emissions from CH</t>
    </r>
    <r>
      <rPr>
        <b/>
        <vertAlign val="subscript"/>
        <sz val="11"/>
        <color indexed="8"/>
        <rFont val="Calibri"/>
        <family val="2"/>
      </rPr>
      <t>4</t>
    </r>
    <r>
      <rPr>
        <b/>
        <sz val="11"/>
        <color indexed="8"/>
        <rFont val="Calibri"/>
        <family val="2"/>
      </rPr>
      <t xml:space="preserve"> (metric tons CO</t>
    </r>
    <r>
      <rPr>
        <b/>
        <vertAlign val="subscript"/>
        <sz val="11"/>
        <color indexed="8"/>
        <rFont val="Calibri"/>
        <family val="2"/>
      </rPr>
      <t>2</t>
    </r>
    <r>
      <rPr>
        <b/>
        <sz val="11"/>
        <color indexed="8"/>
        <rFont val="Calibri"/>
        <family val="2"/>
      </rPr>
      <t xml:space="preserve">e)                                </t>
    </r>
  </si>
  <si>
    <r>
      <t>Total emissions from N</t>
    </r>
    <r>
      <rPr>
        <b/>
        <vertAlign val="subscript"/>
        <sz val="11"/>
        <color indexed="8"/>
        <rFont val="Calibri"/>
        <family val="2"/>
      </rPr>
      <t>2</t>
    </r>
    <r>
      <rPr>
        <b/>
        <sz val="11"/>
        <color indexed="8"/>
        <rFont val="Calibri"/>
        <family val="2"/>
      </rPr>
      <t>O (metric tons CO</t>
    </r>
    <r>
      <rPr>
        <b/>
        <vertAlign val="subscript"/>
        <sz val="11"/>
        <color indexed="8"/>
        <rFont val="Calibri"/>
        <family val="2"/>
      </rPr>
      <t>2</t>
    </r>
    <r>
      <rPr>
        <b/>
        <sz val="11"/>
        <color indexed="8"/>
        <rFont val="Calibri"/>
        <family val="2"/>
      </rPr>
      <t xml:space="preserve">e)                         </t>
    </r>
  </si>
  <si>
    <r>
      <t>How significant are the emissions of CH</t>
    </r>
    <r>
      <rPr>
        <b/>
        <vertAlign val="subscript"/>
        <sz val="12"/>
        <color indexed="8"/>
        <rFont val="Calibri"/>
        <family val="2"/>
      </rPr>
      <t>4</t>
    </r>
    <r>
      <rPr>
        <b/>
        <sz val="12"/>
        <color indexed="8"/>
        <rFont val="Calibri"/>
        <family val="2"/>
      </rPr>
      <t xml:space="preserve"> and N</t>
    </r>
    <r>
      <rPr>
        <b/>
        <vertAlign val="subscript"/>
        <sz val="12"/>
        <color indexed="8"/>
        <rFont val="Calibri"/>
        <family val="2"/>
      </rPr>
      <t>2</t>
    </r>
    <r>
      <rPr>
        <b/>
        <sz val="12"/>
        <color indexed="8"/>
        <rFont val="Calibri"/>
        <family val="2"/>
      </rPr>
      <t xml:space="preserve">O? </t>
    </r>
  </si>
  <si>
    <r>
      <t>Percentage of total emissions from CH</t>
    </r>
    <r>
      <rPr>
        <b/>
        <vertAlign val="subscript"/>
        <sz val="11"/>
        <color indexed="8"/>
        <rFont val="Calibri"/>
        <family val="2"/>
      </rPr>
      <t>4</t>
    </r>
    <r>
      <rPr>
        <b/>
        <sz val="11"/>
        <color indexed="8"/>
        <rFont val="Calibri"/>
        <family val="2"/>
      </rPr>
      <t xml:space="preserve"> and N</t>
    </r>
    <r>
      <rPr>
        <b/>
        <vertAlign val="subscript"/>
        <sz val="11"/>
        <color indexed="8"/>
        <rFont val="Calibri"/>
        <family val="2"/>
      </rPr>
      <t>2</t>
    </r>
    <r>
      <rPr>
        <b/>
        <sz val="11"/>
        <color indexed="8"/>
        <rFont val="Calibri"/>
        <family val="2"/>
      </rPr>
      <t>O</t>
    </r>
  </si>
  <si>
    <r>
      <t>Table 2.2 Default CH</t>
    </r>
    <r>
      <rPr>
        <b/>
        <vertAlign val="subscript"/>
        <sz val="12"/>
        <color indexed="8"/>
        <rFont val="Calibri"/>
        <family val="2"/>
      </rPr>
      <t>4</t>
    </r>
    <r>
      <rPr>
        <b/>
        <sz val="12"/>
        <color indexed="8"/>
        <rFont val="Calibri"/>
        <family val="2"/>
      </rPr>
      <t xml:space="preserve"> and N</t>
    </r>
    <r>
      <rPr>
        <b/>
        <vertAlign val="subscript"/>
        <sz val="12"/>
        <color indexed="8"/>
        <rFont val="Calibri"/>
        <family val="2"/>
      </rPr>
      <t>2</t>
    </r>
    <r>
      <rPr>
        <b/>
        <sz val="12"/>
        <color indexed="8"/>
        <rFont val="Calibri"/>
        <family val="2"/>
      </rPr>
      <t>O Emission Factors for Gasoline and Diesel</t>
    </r>
  </si>
  <si>
    <r>
      <t>CH</t>
    </r>
    <r>
      <rPr>
        <b/>
        <vertAlign val="subscript"/>
        <sz val="11"/>
        <color indexed="9"/>
        <rFont val="Calibri"/>
        <family val="2"/>
      </rPr>
      <t>4</t>
    </r>
    <r>
      <rPr>
        <b/>
        <sz val="11"/>
        <color indexed="9"/>
        <rFont val="Calibri"/>
        <family val="2"/>
      </rPr>
      <t xml:space="preserve"> Emission Factor (g CH</t>
    </r>
    <r>
      <rPr>
        <b/>
        <vertAlign val="subscript"/>
        <sz val="11"/>
        <color indexed="9"/>
        <rFont val="Calibri"/>
        <family val="2"/>
      </rPr>
      <t>4</t>
    </r>
    <r>
      <rPr>
        <b/>
        <sz val="11"/>
        <color indexed="9"/>
        <rFont val="Calibri"/>
        <family val="2"/>
      </rPr>
      <t>/gal)</t>
    </r>
  </si>
  <si>
    <r>
      <t>N</t>
    </r>
    <r>
      <rPr>
        <b/>
        <vertAlign val="subscript"/>
        <sz val="11"/>
        <color indexed="9"/>
        <rFont val="Calibri"/>
        <family val="2"/>
      </rPr>
      <t>2</t>
    </r>
    <r>
      <rPr>
        <b/>
        <sz val="11"/>
        <color indexed="9"/>
        <rFont val="Calibri"/>
        <family val="2"/>
      </rPr>
      <t>O Emission Factor (g N</t>
    </r>
    <r>
      <rPr>
        <b/>
        <vertAlign val="subscript"/>
        <sz val="11"/>
        <color indexed="9"/>
        <rFont val="Calibri"/>
        <family val="2"/>
      </rPr>
      <t>2</t>
    </r>
    <r>
      <rPr>
        <b/>
        <sz val="11"/>
        <color indexed="9"/>
        <rFont val="Calibri"/>
        <family val="2"/>
      </rPr>
      <t>O/gal)</t>
    </r>
  </si>
  <si>
    <r>
      <t>Calculating N</t>
    </r>
    <r>
      <rPr>
        <b/>
        <vertAlign val="subscript"/>
        <sz val="11"/>
        <color indexed="8"/>
        <rFont val="Calibri"/>
        <family val="2"/>
      </rPr>
      <t>2</t>
    </r>
    <r>
      <rPr>
        <b/>
        <sz val="11"/>
        <color indexed="8"/>
        <rFont val="Calibri"/>
        <family val="2"/>
      </rPr>
      <t xml:space="preserve">O Emissions From Mobile Combustion                                      </t>
    </r>
  </si>
  <si>
    <r>
      <t>Emission Factor (g N</t>
    </r>
    <r>
      <rPr>
        <vertAlign val="subscript"/>
        <sz val="10"/>
        <color indexed="8"/>
        <rFont val="Calibri"/>
        <family val="2"/>
      </rPr>
      <t>2</t>
    </r>
    <r>
      <rPr>
        <sz val="10"/>
        <color indexed="8"/>
        <rFont val="Calibri"/>
        <family val="2"/>
      </rPr>
      <t>O/gal)</t>
    </r>
  </si>
  <si>
    <r>
      <t>Total CO</t>
    </r>
    <r>
      <rPr>
        <b/>
        <vertAlign val="subscript"/>
        <sz val="10"/>
        <color indexed="8"/>
        <rFont val="Calibri"/>
        <family val="2"/>
      </rPr>
      <t>2</t>
    </r>
    <r>
      <rPr>
        <b/>
        <sz val="10"/>
        <color indexed="8"/>
        <rFont val="Calibri"/>
        <family val="2"/>
      </rPr>
      <t>e Emissions from N</t>
    </r>
    <r>
      <rPr>
        <b/>
        <vertAlign val="subscript"/>
        <sz val="10"/>
        <color indexed="8"/>
        <rFont val="Calibri"/>
        <family val="2"/>
      </rPr>
      <t>2</t>
    </r>
    <r>
      <rPr>
        <b/>
        <sz val="10"/>
        <color indexed="8"/>
        <rFont val="Calibri"/>
        <family val="2"/>
      </rPr>
      <t xml:space="preserve">O                           </t>
    </r>
  </si>
  <si>
    <r>
      <t>Total CO</t>
    </r>
    <r>
      <rPr>
        <b/>
        <vertAlign val="subscript"/>
        <sz val="10"/>
        <color indexed="8"/>
        <rFont val="Calibri"/>
        <family val="2"/>
      </rPr>
      <t>2</t>
    </r>
    <r>
      <rPr>
        <b/>
        <sz val="10"/>
        <color indexed="8"/>
        <rFont val="Calibri"/>
        <family val="2"/>
      </rPr>
      <t>e Emissions from CH</t>
    </r>
    <r>
      <rPr>
        <b/>
        <vertAlign val="subscript"/>
        <sz val="10"/>
        <color indexed="8"/>
        <rFont val="Calibri"/>
        <family val="2"/>
      </rPr>
      <t>4</t>
    </r>
    <r>
      <rPr>
        <b/>
        <sz val="10"/>
        <color indexed="8"/>
        <rFont val="Calibri"/>
        <family val="2"/>
      </rPr>
      <t xml:space="preserve">                                </t>
    </r>
  </si>
  <si>
    <r>
      <t>STEP 3: CALCULATE EMISSIONS OF CH</t>
    </r>
    <r>
      <rPr>
        <b/>
        <vertAlign val="subscript"/>
        <sz val="12"/>
        <color indexed="8"/>
        <rFont val="Calibri"/>
        <family val="2"/>
      </rPr>
      <t>4</t>
    </r>
    <r>
      <rPr>
        <b/>
        <sz val="12"/>
        <color indexed="8"/>
        <rFont val="Calibri"/>
        <family val="2"/>
      </rPr>
      <t xml:space="preserve"> AND N</t>
    </r>
    <r>
      <rPr>
        <b/>
        <vertAlign val="subscript"/>
        <sz val="12"/>
        <color indexed="8"/>
        <rFont val="Calibri"/>
        <family val="2"/>
      </rPr>
      <t>2</t>
    </r>
    <r>
      <rPr>
        <b/>
        <sz val="12"/>
        <color indexed="8"/>
        <rFont val="Calibri"/>
        <family val="2"/>
      </rPr>
      <t xml:space="preserve">O </t>
    </r>
  </si>
  <si>
    <r>
      <t xml:space="preserve">              = Fuel Consumed (unit fuel) x heating value (MMBtu/unit fuel) x Emission factor (kg CO</t>
    </r>
    <r>
      <rPr>
        <b/>
        <i/>
        <vertAlign val="subscript"/>
        <sz val="12"/>
        <color indexed="57"/>
        <rFont val="Calibri"/>
        <family val="2"/>
      </rPr>
      <t>2</t>
    </r>
    <r>
      <rPr>
        <b/>
        <i/>
        <sz val="12"/>
        <color indexed="57"/>
        <rFont val="Calibri"/>
        <family val="2"/>
      </rPr>
      <t>/MMBtu) x 1 metric ton/1,000 kg)</t>
    </r>
  </si>
  <si>
    <r>
      <t>Emission Factor 
(kg CO</t>
    </r>
    <r>
      <rPr>
        <vertAlign val="subscript"/>
        <sz val="8"/>
        <color indexed="8"/>
        <rFont val="Calibri"/>
        <family val="2"/>
      </rPr>
      <t>2</t>
    </r>
    <r>
      <rPr>
        <sz val="8"/>
        <color indexed="8"/>
        <rFont val="Calibri"/>
        <family val="2"/>
      </rPr>
      <t>/MMBtu)</t>
    </r>
  </si>
  <si>
    <t>Heating value 
(MMBtu/unit fuel)</t>
  </si>
  <si>
    <r>
      <t>Emission Factor (g N</t>
    </r>
    <r>
      <rPr>
        <vertAlign val="subscript"/>
        <sz val="8"/>
        <color indexed="8"/>
        <rFont val="Calibri"/>
        <family val="2"/>
      </rPr>
      <t>2</t>
    </r>
    <r>
      <rPr>
        <sz val="8"/>
        <color indexed="8"/>
        <rFont val="Calibri"/>
        <family val="2"/>
      </rPr>
      <t>O/MMBtu)</t>
    </r>
  </si>
  <si>
    <r>
      <t>Emission Factor (g CH</t>
    </r>
    <r>
      <rPr>
        <vertAlign val="subscript"/>
        <sz val="8"/>
        <color indexed="8"/>
        <rFont val="Calibri"/>
        <family val="2"/>
      </rPr>
      <t>4</t>
    </r>
    <r>
      <rPr>
        <sz val="8"/>
        <color indexed="8"/>
        <rFont val="Calibri"/>
        <family val="2"/>
      </rPr>
      <t>/MMBtu)</t>
    </r>
  </si>
  <si>
    <r>
      <t>Emissions (metric tons CH</t>
    </r>
    <r>
      <rPr>
        <vertAlign val="subscript"/>
        <sz val="8"/>
        <color indexed="8"/>
        <rFont val="Calibri"/>
        <family val="2"/>
      </rPr>
      <t>4</t>
    </r>
    <r>
      <rPr>
        <sz val="8"/>
        <color indexed="8"/>
        <rFont val="Calibri"/>
        <family val="2"/>
      </rPr>
      <t>)</t>
    </r>
  </si>
  <si>
    <r>
      <t>Emissions (metric tons N</t>
    </r>
    <r>
      <rPr>
        <vertAlign val="subscript"/>
        <sz val="8"/>
        <color indexed="8"/>
        <rFont val="Calibri"/>
        <family val="2"/>
      </rPr>
      <t>2</t>
    </r>
    <r>
      <rPr>
        <sz val="8"/>
        <color indexed="8"/>
        <rFont val="Calibri"/>
        <family val="2"/>
      </rPr>
      <t>O)</t>
    </r>
  </si>
  <si>
    <r>
      <t>CO</t>
    </r>
    <r>
      <rPr>
        <vertAlign val="subscript"/>
        <sz val="8"/>
        <color indexed="8"/>
        <rFont val="Calibri"/>
        <family val="2"/>
      </rPr>
      <t>2</t>
    </r>
    <r>
      <rPr>
        <sz val="8"/>
        <color indexed="8"/>
        <rFont val="Calibri"/>
        <family val="2"/>
      </rPr>
      <t xml:space="preserve"> eqivalent emissions (metric tons CO</t>
    </r>
    <r>
      <rPr>
        <vertAlign val="subscript"/>
        <sz val="8"/>
        <color indexed="8"/>
        <rFont val="Calibri"/>
        <family val="2"/>
      </rPr>
      <t>2</t>
    </r>
    <r>
      <rPr>
        <sz val="8"/>
        <color indexed="8"/>
        <rFont val="Calibri"/>
        <family val="2"/>
      </rPr>
      <t>e)</t>
    </r>
  </si>
  <si>
    <r>
      <t>Emissions (metric tons CO</t>
    </r>
    <r>
      <rPr>
        <vertAlign val="subscript"/>
        <sz val="8"/>
        <color indexed="8"/>
        <rFont val="Calibri"/>
        <family val="2"/>
      </rPr>
      <t>2</t>
    </r>
    <r>
      <rPr>
        <sz val="8"/>
        <color indexed="8"/>
        <rFont val="Calibri"/>
        <family val="2"/>
      </rPr>
      <t>)</t>
    </r>
  </si>
  <si>
    <r>
      <t>Equation 3a: CH</t>
    </r>
    <r>
      <rPr>
        <b/>
        <vertAlign val="subscript"/>
        <sz val="11"/>
        <color indexed="8"/>
        <rFont val="Calibri"/>
        <family val="2"/>
      </rPr>
      <t>4</t>
    </r>
    <r>
      <rPr>
        <b/>
        <sz val="11"/>
        <color indexed="8"/>
        <rFont val="Calibri"/>
        <family val="2"/>
      </rPr>
      <t xml:space="preserve"> emissions from mobile combustion</t>
    </r>
  </si>
  <si>
    <r>
      <t>GWP (g CO</t>
    </r>
    <r>
      <rPr>
        <vertAlign val="subscript"/>
        <sz val="10"/>
        <color indexed="8"/>
        <rFont val="Calibri"/>
        <family val="2"/>
      </rPr>
      <t>2</t>
    </r>
    <r>
      <rPr>
        <sz val="10"/>
        <color indexed="8"/>
        <rFont val="Calibri"/>
        <family val="2"/>
      </rPr>
      <t>e/g N</t>
    </r>
    <r>
      <rPr>
        <vertAlign val="subscript"/>
        <sz val="10"/>
        <color indexed="8"/>
        <rFont val="Calibri"/>
        <family val="2"/>
      </rPr>
      <t>2</t>
    </r>
    <r>
      <rPr>
        <sz val="10"/>
        <color indexed="8"/>
        <rFont val="Calibri"/>
        <family val="2"/>
      </rPr>
      <t>O)</t>
    </r>
  </si>
  <si>
    <r>
      <t>Now the CO</t>
    </r>
    <r>
      <rPr>
        <vertAlign val="subscript"/>
        <sz val="12"/>
        <color indexed="8"/>
        <rFont val="Calibri"/>
        <family val="2"/>
      </rPr>
      <t>2</t>
    </r>
    <r>
      <rPr>
        <sz val="12"/>
        <color indexed="8"/>
        <rFont val="Calibri"/>
        <family val="2"/>
      </rPr>
      <t xml:space="preserve"> emissions from each fuel can be determined by using equation 1c, multiplying fuel consumption by the emission factors and converting to metric tons. The first step in this calculation is to convert fuel consumption in physical units to fuel use in MMBtu by using the heat content of the fuels (see Table 1.1). </t>
    </r>
  </si>
  <si>
    <r>
      <t>Emission factors for CH</t>
    </r>
    <r>
      <rPr>
        <vertAlign val="subscript"/>
        <sz val="11"/>
        <color indexed="8"/>
        <rFont val="Calibri"/>
        <family val="2"/>
      </rPr>
      <t>4</t>
    </r>
    <r>
      <rPr>
        <sz val="11"/>
        <color theme="1"/>
        <rFont val="Calibri"/>
        <family val="2"/>
        <scheme val="minor"/>
      </rPr>
      <t xml:space="preserve"> and N2O are in units of g CH</t>
    </r>
    <r>
      <rPr>
        <vertAlign val="subscript"/>
        <sz val="11"/>
        <color indexed="8"/>
        <rFont val="Calibri"/>
        <family val="2"/>
      </rPr>
      <t>4</t>
    </r>
    <r>
      <rPr>
        <sz val="11"/>
        <color theme="1"/>
        <rFont val="Calibri"/>
        <family val="2"/>
        <scheme val="minor"/>
      </rPr>
      <t xml:space="preserve"> or g N</t>
    </r>
    <r>
      <rPr>
        <vertAlign val="subscript"/>
        <sz val="11"/>
        <color indexed="8"/>
        <rFont val="Calibri"/>
        <family val="2"/>
      </rPr>
      <t>2</t>
    </r>
    <r>
      <rPr>
        <sz val="11"/>
        <color theme="1"/>
        <rFont val="Calibri"/>
        <family val="2"/>
        <scheme val="minor"/>
      </rPr>
      <t>O per MMBtu. We can use the first two steps of equation 1c again to find the fuel consumption values in MMBtu. The fuel consumption values for F&amp;M are: 788,400 MMBtu of natural gas; 951,932 MMBtu of coal; and 1385 MMBtu of distillate fuel oil. Equations 1d and 1e can then be used to calculate the CH</t>
    </r>
    <r>
      <rPr>
        <vertAlign val="subscript"/>
        <sz val="11"/>
        <color indexed="8"/>
        <rFont val="Calibri"/>
        <family val="2"/>
      </rPr>
      <t>4</t>
    </r>
    <r>
      <rPr>
        <sz val="11"/>
        <color theme="1"/>
        <rFont val="Calibri"/>
        <family val="2"/>
        <scheme val="minor"/>
      </rPr>
      <t xml:space="preserve"> and N</t>
    </r>
    <r>
      <rPr>
        <vertAlign val="subscript"/>
        <sz val="11"/>
        <color indexed="8"/>
        <rFont val="Calibri"/>
        <family val="2"/>
      </rPr>
      <t>2</t>
    </r>
    <r>
      <rPr>
        <sz val="11"/>
        <color theme="1"/>
        <rFont val="Calibri"/>
        <family val="2"/>
        <scheme val="minor"/>
      </rPr>
      <t xml:space="preserve">O emissions for these fuels. </t>
    </r>
  </si>
  <si>
    <t xml:space="preserve">Use equation 2b to calculat carbon dioxide emissions for each fuel by multiplying annual fuel consumption by the appropriate emission factor and converting to metric tons. Emission factors for gasoline and diesel can be found in table 2.1. </t>
  </si>
  <si>
    <r>
      <t>Total CO</t>
    </r>
    <r>
      <rPr>
        <b/>
        <vertAlign val="subscript"/>
        <sz val="10"/>
        <color indexed="8"/>
        <rFont val="Calibri"/>
        <family val="2"/>
      </rPr>
      <t>2</t>
    </r>
    <r>
      <rPr>
        <b/>
        <sz val="10"/>
        <color indexed="8"/>
        <rFont val="Calibri"/>
        <family val="2"/>
      </rPr>
      <t xml:space="preserve"> Emissions                              </t>
    </r>
  </si>
  <si>
    <t>Source: EPA Climate Leaders, "Direct Emissinos from Mobile Combustion Sources Guidance," May 2008, Table A-6 (emission factors for ships and boats), http://www.epa.gov/stateply/resources/cross-sector.html Note: Using these simple default factors (based on grams of emissions per gallon) is justified unless the percentage of the entity’s total CO2 emissions from mobile combustion is high (e.g., greater than 20%).</t>
  </si>
  <si>
    <t>Steam Energy Consumption (therms)</t>
  </si>
  <si>
    <t>Therm - MMBtu conversion</t>
  </si>
  <si>
    <t>Steam Energy Consumption (MMBtu)</t>
  </si>
  <si>
    <t>STEP 2: DETERMINE FUEL CONSUMPTION FROM STEAM GENERATION</t>
  </si>
  <si>
    <t xml:space="preserve">To calculate the company's Scope 2 emissions from the steam generation, we need to find the amount of fuel consumed by the steam plant. The company obtains an estimate of steam generation efficiency from the steam provider: 85%. Fuel consumption by the steam plant is obtained by dividing the energy content of the steam by the boiler generation efficiency. </t>
  </si>
  <si>
    <t>Equation 4b: Calculating MMBtu of fuel consumption to generate steam</t>
  </si>
  <si>
    <t>fuel consumption by steam plant (MMBtu) = steam energy content (MMBtu)/boiler generation efficiency</t>
  </si>
  <si>
    <t xml:space="preserve">Calculating MMBtu of steam plant fuel consumption                        </t>
  </si>
  <si>
    <t>Boiler efficiency</t>
  </si>
  <si>
    <t>Boiler fuel consumption (MMBtu)</t>
  </si>
  <si>
    <t>STEP 3: CALCULATE TOTAL EMISSIONS</t>
  </si>
  <si>
    <t xml:space="preserve">Calculating Scope 2 Emissions From Purchased Steam                                                                       </t>
  </si>
  <si>
    <t>Boiler Fuel Consumed (MMBtu)</t>
  </si>
  <si>
    <t>Fuel Emission Factor (kg/MMBtu)</t>
  </si>
  <si>
    <t xml:space="preserve">The greenhouse gas emission calculations provided in this exercise are fairly simple. Generally, we start with given quantities of energy consumption, apply an emissions factor, and apply any unit conversions that are needed. (The fugitive emissions calculations are slightly different.) Many students, especially those without a science background, may benefit from a short review of how to perform unit conversion calculations. If you have any doubts about how to work with unit conversions, we suggest that you look at the tutorial at this web site: http://oakroadsystems.com/math/convert.htm#Secret. </t>
  </si>
  <si>
    <t xml:space="preserve">As you go through the exercise, you may notice that the magnitudes of the answers vary greatly. It may not always be clear how many decimal places should be used, particularly in this exercise where measurement accuracy and bias are not stated. In the exercise, final emissions values will be rounded to the nearest unit, while numbers will be left unrounded in the intermediate steps. In general in these types of calculations, more than four significant digits are not meaningful. However, the International Panel on Climate Change (IPCC) guidelines recommends an evaluation of the uncertainty of final estimates rather than relying on rules of thumb regarding significant digits. For more information on this topic, check the latest IPCC guidelines on national GHG inventories. </t>
  </si>
  <si>
    <t>STEP 2: DETERMINING THE APPROPRIATE EMISSION FACTORS FOR EACH FUEL</t>
  </si>
  <si>
    <r>
      <t>F&amp;M needs to find or calculate CO</t>
    </r>
    <r>
      <rPr>
        <vertAlign val="subscript"/>
        <sz val="9"/>
        <color theme="1"/>
        <rFont val="Calibri"/>
        <family val="2"/>
        <scheme val="minor"/>
      </rPr>
      <t>2</t>
    </r>
    <r>
      <rPr>
        <sz val="12"/>
        <color theme="1"/>
        <rFont val="Calibri"/>
        <family val="2"/>
        <scheme val="minor"/>
      </rPr>
      <t xml:space="preserve"> emission factors for the three fuels it consumes. It is often possible to find default emission factors (in acceptable units), but in this case, we will calculate the emission factors using published values of carbon content of the fuels, shown in Table 1.1 below. We multiply the carbon content (kg C/MMBtu) by the percentage of carbon that is oxidized to CO</t>
    </r>
    <r>
      <rPr>
        <sz val="8"/>
        <color theme="1"/>
        <rFont val="Calibri"/>
        <family val="2"/>
        <scheme val="minor"/>
      </rPr>
      <t>2</t>
    </r>
    <r>
      <rPr>
        <sz val="12"/>
        <color theme="1"/>
        <rFont val="Calibri"/>
        <family val="2"/>
        <scheme val="minor"/>
      </rPr>
      <t xml:space="preserve"> (also from Table 1.1). (In some cases this value could be less than 100% due to incomplete combustion, but the prevailing wisdom is that we should assume 100% in most cases.) Then we need to convert kg of carbon to kg of CO</t>
    </r>
    <r>
      <rPr>
        <sz val="8"/>
        <color theme="1"/>
        <rFont val="Calibri"/>
        <family val="2"/>
        <scheme val="minor"/>
      </rPr>
      <t>2</t>
    </r>
    <r>
      <rPr>
        <sz val="12"/>
        <color theme="1"/>
        <rFont val="Calibri"/>
        <family val="2"/>
        <scheme val="minor"/>
      </rPr>
      <t>, so we multiply by 44/12, the ratio of the molecular weight of CO</t>
    </r>
    <r>
      <rPr>
        <sz val="8"/>
        <color theme="1"/>
        <rFont val="Calibri"/>
        <family val="2"/>
        <scheme val="minor"/>
      </rPr>
      <t>2</t>
    </r>
    <r>
      <rPr>
        <sz val="12"/>
        <color theme="1"/>
        <rFont val="Calibri"/>
        <family val="2"/>
        <scheme val="minor"/>
      </rPr>
      <t xml:space="preserve"> to that of carbon. This gives us the units we need, so there is no conversion factor needed in this case.  </t>
    </r>
  </si>
  <si>
    <t>Equation 1b: Calculating CO2 Emission Factors</t>
  </si>
  <si>
    <t xml:space="preserve">Emission Factor (kg CO2/MMBtu) = Carbon Content (kg C/MMBtu) x %Fuel Oxidized x 44/12 (kg CO2/kg C) </t>
  </si>
  <si>
    <t>Use Equation 1b and values from Table 1.1 to calculate CO2 emission factors for each of the three fuels. For coal, use Unspecified (other industrial).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</si>
</sst>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164" formatCode="0\ &quot;barrels&quot;"/>
    <numFmt numFmtId="165" formatCode="0\ &quot;gal/barrel&quot;"/>
    <numFmt numFmtId="166" formatCode="0\ &quot;gallons&quot;"/>
    <numFmt numFmtId="167" formatCode=".00\ &quot;kg C/MMBtu&quot;"/>
    <numFmt numFmtId="168" formatCode="0.000"/>
    <numFmt numFmtId="169" formatCode="0.000\ &quot;barrels/gallon&quot;"/>
    <numFmt numFmtId="170" formatCode="0\ &quot;g/MMBtu&quot;"/>
    <numFmt numFmtId="171" formatCode="0.0\ &quot;g/MMBtu&quot;"/>
    <numFmt numFmtId="172" formatCode="0\ &quot;Btu/MMBtu&quot;"/>
    <numFmt numFmtId="173" formatCode=".000\ &quot;metric tons/kg&quot;"/>
    <numFmt numFmtId="174" formatCode="0.0\ &quot;metric tons&quot;"/>
    <numFmt numFmtId="175" formatCode="0\ &quot;short tons&quot;"/>
    <numFmt numFmtId="176" formatCode="0\ &quot;metric tons&quot;"/>
    <numFmt numFmtId="177" formatCode="0.00\ &quot;MMBtu&quot;"/>
    <numFmt numFmtId="178" formatCode="0\ &quot;g CH4/MMBtu&quot;"/>
    <numFmt numFmtId="179" formatCode=".000000\ &quot;g/metric ton&quot;"/>
    <numFmt numFmtId="180" formatCode="0.00\ &quot;metric tons&quot;"/>
    <numFmt numFmtId="181" formatCode="0.0\ &quot;g N2O/MMBtu&quot;"/>
    <numFmt numFmtId="182" formatCode="0.000\ &quot;metric tons&quot;"/>
    <numFmt numFmtId="183" formatCode="0.0000\ &quot;metric tons&quot;"/>
    <numFmt numFmtId="184" formatCode="0\ &quot;miles&quot;"/>
    <numFmt numFmtId="185" formatCode="0.00\ &quot;metric tons CO2-eq&quot;"/>
    <numFmt numFmtId="186" formatCode="0\ &quot;metric tons CO2-eq&quot;"/>
    <numFmt numFmtId="187" formatCode="0\ &quot;MWh&quot;"/>
    <numFmt numFmtId="188" formatCode="0.00\ &quot;lbs CO2/MWh&quot;"/>
    <numFmt numFmtId="189" formatCode="0.000000\ &quot;metric tons/lb&quot;"/>
    <numFmt numFmtId="190" formatCode="0.000\ &quot;metric tons CO2&quot;"/>
    <numFmt numFmtId="191" formatCode=".000\ &quot;lbs CH4/MWh&quot;"/>
    <numFmt numFmtId="192" formatCode="0.0000\ &quot;metric tons CH4&quot;"/>
    <numFmt numFmtId="193" formatCode=".000\ &quot;lbs N2O/ MWh&quot;"/>
    <numFmt numFmtId="194" formatCode="0.000\ &quot;metric tons CO2-eq&quot;"/>
    <numFmt numFmtId="195" formatCode="0\ &quot;therms&quot;"/>
    <numFmt numFmtId="196" formatCode="0.0\ &quot;MMBtu/therm&quot;"/>
    <numFmt numFmtId="197" formatCode="0\ &quot;MMBtu&quot;"/>
    <numFmt numFmtId="198" formatCode="0.0%"/>
    <numFmt numFmtId="199" formatCode="0.00\ &quot;kg CO2/MMBtu&quot;"/>
    <numFmt numFmtId="200" formatCode="0.0000\ &quot;kg CH4/MMBtu&quot;"/>
    <numFmt numFmtId="201" formatCode="0.00000\ &quot;kg N2O/MMBtu&quot;"/>
    <numFmt numFmtId="202" formatCode="0.000\ &quot;metric tons/kilogram&quot;"/>
    <numFmt numFmtId="203" formatCode="0.00000\ &quot;metric tons&quot;"/>
    <numFmt numFmtId="204" formatCode="0.0\ &quot;kg&quot;"/>
    <numFmt numFmtId="205" formatCode="0.00000\ &quot;metric tons N2O&quot;"/>
    <numFmt numFmtId="206" formatCode="0.00000\ &quot;metric tons CH4&quot;"/>
    <numFmt numFmtId="207" formatCode="0.000000\ &quot;metric tons&quot;"/>
    <numFmt numFmtId="208" formatCode=".000000\ &quot;metric ton/g&quot;"/>
    <numFmt numFmtId="209" formatCode="0.000000\ &quot;MMBtu/Btu&quot;"/>
    <numFmt numFmtId="210" formatCode="0\ &quot;cubic feet&quot;"/>
    <numFmt numFmtId="211" formatCode="0.000000"/>
    <numFmt numFmtId="212" formatCode="0.0"/>
    <numFmt numFmtId="213" formatCode="0.0000"/>
  </numFmts>
  <fonts count="65" x14ac:knownFonts="1">
    <font>
      <sz val="11"/>
      <color theme="1"/>
      <name val="Calibri"/>
      <family val="2"/>
      <scheme val="minor"/>
    </font>
    <font>
      <sz val="12"/>
      <color theme="1"/>
      <name val="Calibri"/>
      <family val="2"/>
      <scheme val="minor"/>
    </font>
    <font>
      <sz val="11"/>
      <color indexed="8"/>
      <name val="Calibri"/>
      <family val="2"/>
    </font>
    <font>
      <b/>
      <sz val="11"/>
      <color indexed="9"/>
      <name val="Calibri"/>
      <family val="2"/>
    </font>
    <font>
      <b/>
      <sz val="11"/>
      <color indexed="8"/>
      <name val="Calibri"/>
      <family val="2"/>
    </font>
    <font>
      <b/>
      <sz val="8"/>
      <color indexed="8"/>
      <name val="Calibri"/>
      <family val="2"/>
    </font>
    <font>
      <sz val="8"/>
      <color indexed="8"/>
      <name val="Calibri"/>
      <family val="2"/>
    </font>
    <font>
      <b/>
      <vertAlign val="subscript"/>
      <sz val="11"/>
      <color indexed="8"/>
      <name val="Calibri"/>
      <family val="2"/>
    </font>
    <font>
      <sz val="10"/>
      <color indexed="8"/>
      <name val="Calibri"/>
      <family val="2"/>
    </font>
    <font>
      <vertAlign val="subscript"/>
      <sz val="8"/>
      <color indexed="8"/>
      <name val="Calibri"/>
      <family val="2"/>
    </font>
    <font>
      <b/>
      <sz val="11"/>
      <color indexed="9"/>
      <name val="Calibri"/>
      <family val="2"/>
    </font>
    <font>
      <sz val="9"/>
      <color indexed="8"/>
      <name val="Calibri"/>
      <family val="2"/>
    </font>
    <font>
      <b/>
      <sz val="8"/>
      <color indexed="8"/>
      <name val="Calibri"/>
      <family val="2"/>
    </font>
    <font>
      <sz val="8"/>
      <color indexed="8"/>
      <name val="Arial"/>
      <family val="2"/>
    </font>
    <font>
      <b/>
      <sz val="8"/>
      <color indexed="8"/>
      <name val="Arial"/>
      <family val="2"/>
    </font>
    <font>
      <sz val="8"/>
      <color indexed="8"/>
      <name val="Arial"/>
      <family val="2"/>
    </font>
    <font>
      <b/>
      <sz val="10"/>
      <color indexed="9"/>
      <name val="Calibri"/>
      <family val="2"/>
    </font>
    <font>
      <sz val="9"/>
      <color indexed="8"/>
      <name val="Arial"/>
      <family val="2"/>
    </font>
    <font>
      <sz val="9"/>
      <color indexed="12"/>
      <name val="Arial"/>
      <family val="2"/>
    </font>
    <font>
      <sz val="8"/>
      <color indexed="8"/>
      <name val="Calibri"/>
      <family val="2"/>
    </font>
    <font>
      <b/>
      <sz val="8"/>
      <color indexed="17"/>
      <name val="Calibri"/>
      <family val="2"/>
    </font>
    <font>
      <u/>
      <sz val="11"/>
      <color indexed="12"/>
      <name val="Calibri"/>
      <family val="2"/>
    </font>
    <font>
      <sz val="8"/>
      <name val="Calibri"/>
      <family val="2"/>
    </font>
    <font>
      <b/>
      <vertAlign val="subscript"/>
      <sz val="8"/>
      <color indexed="8"/>
      <name val="Calibri"/>
      <family val="2"/>
    </font>
    <font>
      <b/>
      <vertAlign val="subscript"/>
      <sz val="8"/>
      <color indexed="8"/>
      <name val="Arial"/>
      <family val="2"/>
    </font>
    <font>
      <sz val="9"/>
      <name val="Arial"/>
      <family val="2"/>
    </font>
    <font>
      <sz val="36"/>
      <color indexed="57"/>
      <name val="Calibri"/>
      <family val="2"/>
    </font>
    <font>
      <i/>
      <sz val="11"/>
      <color indexed="8"/>
      <name val="Calibri"/>
      <family val="2"/>
    </font>
    <font>
      <b/>
      <sz val="11"/>
      <color indexed="9"/>
      <name val="Calibri"/>
      <family val="2"/>
    </font>
    <font>
      <b/>
      <sz val="11"/>
      <color indexed="8"/>
      <name val="Calibri"/>
      <family val="2"/>
    </font>
    <font>
      <sz val="12"/>
      <color indexed="8"/>
      <name val="Calibri"/>
      <family val="2"/>
    </font>
    <font>
      <b/>
      <sz val="12"/>
      <color indexed="8"/>
      <name val="Calibri"/>
      <family val="2"/>
    </font>
    <font>
      <sz val="10"/>
      <color indexed="8"/>
      <name val="Calibri"/>
      <family val="2"/>
    </font>
    <font>
      <b/>
      <i/>
      <sz val="11"/>
      <color indexed="8"/>
      <name val="Calibri"/>
      <family val="2"/>
    </font>
    <font>
      <sz val="9"/>
      <color indexed="8"/>
      <name val="Calibri"/>
      <family val="2"/>
    </font>
    <font>
      <b/>
      <sz val="10"/>
      <color indexed="8"/>
      <name val="Calibri"/>
      <family val="2"/>
    </font>
    <font>
      <b/>
      <sz val="12"/>
      <color indexed="8"/>
      <name val="Calibri"/>
      <family val="2"/>
    </font>
    <font>
      <b/>
      <i/>
      <sz val="11"/>
      <color indexed="57"/>
      <name val="Calibri"/>
      <family val="2"/>
    </font>
    <font>
      <b/>
      <sz val="9"/>
      <color indexed="8"/>
      <name val="Calibri"/>
      <family val="2"/>
    </font>
    <font>
      <b/>
      <vertAlign val="subscript"/>
      <sz val="10"/>
      <color indexed="8"/>
      <name val="Calibri"/>
      <family val="2"/>
    </font>
    <font>
      <b/>
      <i/>
      <sz val="12"/>
      <color indexed="57"/>
      <name val="Calibri"/>
      <family val="2"/>
    </font>
    <font>
      <b/>
      <sz val="12"/>
      <color indexed="57"/>
      <name val="Calibri"/>
      <family val="2"/>
    </font>
    <font>
      <b/>
      <sz val="14"/>
      <color indexed="57"/>
      <name val="Calibri"/>
      <family val="2"/>
    </font>
    <font>
      <sz val="14"/>
      <name val="Calibri"/>
      <family val="2"/>
    </font>
    <font>
      <sz val="14"/>
      <color indexed="8"/>
      <name val="Calibri"/>
      <family val="2"/>
    </font>
    <font>
      <vertAlign val="subscript"/>
      <sz val="14"/>
      <color indexed="8"/>
      <name val="Calibri"/>
      <family val="2"/>
    </font>
    <font>
      <vertAlign val="subscript"/>
      <sz val="11"/>
      <color indexed="8"/>
      <name val="Calibri"/>
      <family val="2"/>
    </font>
    <font>
      <vertAlign val="subscript"/>
      <sz val="14"/>
      <name val="Calibri"/>
      <family val="2"/>
    </font>
    <font>
      <vertAlign val="subscript"/>
      <sz val="12"/>
      <color indexed="8"/>
      <name val="Calibri"/>
      <family val="2"/>
    </font>
    <font>
      <b/>
      <vertAlign val="subscript"/>
      <sz val="12"/>
      <color indexed="57"/>
      <name val="Calibri"/>
      <family val="2"/>
    </font>
    <font>
      <b/>
      <i/>
      <vertAlign val="subscript"/>
      <sz val="11"/>
      <color indexed="57"/>
      <name val="Calibri"/>
      <family val="2"/>
    </font>
    <font>
      <vertAlign val="subscript"/>
      <sz val="10"/>
      <color indexed="8"/>
      <name val="Calibri"/>
      <family val="2"/>
    </font>
    <font>
      <b/>
      <i/>
      <vertAlign val="subscript"/>
      <sz val="11"/>
      <color indexed="8"/>
      <name val="Calibri"/>
      <family val="2"/>
    </font>
    <font>
      <b/>
      <vertAlign val="subscript"/>
      <sz val="12"/>
      <color indexed="8"/>
      <name val="Calibri"/>
      <family val="2"/>
    </font>
    <font>
      <b/>
      <vertAlign val="subscript"/>
      <sz val="11"/>
      <color indexed="9"/>
      <name val="Calibri"/>
      <family val="2"/>
    </font>
    <font>
      <b/>
      <i/>
      <vertAlign val="subscript"/>
      <sz val="12"/>
      <color indexed="57"/>
      <name val="Calibri"/>
      <family val="2"/>
    </font>
    <font>
      <b/>
      <sz val="11"/>
      <color theme="1"/>
      <name val="Calibri"/>
      <family val="2"/>
      <scheme val="minor"/>
    </font>
    <font>
      <sz val="12"/>
      <color theme="1"/>
      <name val="Calibri"/>
      <family val="2"/>
      <scheme val="minor"/>
    </font>
    <font>
      <b/>
      <sz val="11"/>
      <color theme="6" tint="-0.249977111117893"/>
      <name val="Calibri"/>
      <family val="2"/>
      <scheme val="minor"/>
    </font>
    <font>
      <i/>
      <sz val="11"/>
      <color theme="1"/>
      <name val="Calibri"/>
      <family val="2"/>
      <scheme val="minor"/>
    </font>
    <font>
      <vertAlign val="subscript"/>
      <sz val="9"/>
      <color theme="1"/>
      <name val="Calibri"/>
      <family val="2"/>
      <scheme val="minor"/>
    </font>
    <font>
      <sz val="8"/>
      <color theme="1"/>
      <name val="Calibri"/>
      <family val="2"/>
      <scheme val="minor"/>
    </font>
    <font>
      <b/>
      <sz val="12"/>
      <color theme="3" tint="-0.499984740745262"/>
      <name val="Calibri"/>
      <family val="2"/>
      <scheme val="minor"/>
    </font>
    <font>
      <i/>
      <sz val="12"/>
      <name val="Calibri"/>
      <family val="2"/>
      <scheme val="minor"/>
    </font>
    <font>
      <b/>
      <i/>
      <sz val="12"/>
      <name val="Calibri"/>
      <family val="2"/>
      <scheme val="minor"/>
    </font>
  </fonts>
  <fills count="13">
    <fill>
      <patternFill patternType="none"/>
    </fill>
    <fill>
      <patternFill patternType="gray125"/>
    </fill>
    <fill>
      <patternFill patternType="solid">
        <fgColor indexed="42"/>
        <bgColor indexed="64"/>
      </patternFill>
    </fill>
    <fill>
      <patternFill patternType="solid">
        <fgColor indexed="57"/>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indexed="51"/>
        <bgColor indexed="64"/>
      </patternFill>
    </fill>
    <fill>
      <patternFill patternType="solid">
        <fgColor indexed="26"/>
        <bgColor indexed="64"/>
      </patternFill>
    </fill>
    <fill>
      <patternFill patternType="solid">
        <fgColor rgb="FFFFC000"/>
        <bgColor indexed="64"/>
      </patternFill>
    </fill>
    <fill>
      <patternFill patternType="solid">
        <fgColor theme="4" tint="0.79998168889431442"/>
        <bgColor indexed="64"/>
      </patternFill>
    </fill>
    <fill>
      <patternFill patternType="solid">
        <fgColor rgb="FFDFE9C9"/>
        <bgColor indexed="64"/>
      </patternFill>
    </fill>
    <fill>
      <patternFill patternType="solid">
        <fgColor theme="3"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s>
  <cellStyleXfs count="2">
    <xf numFmtId="0" fontId="0" fillId="0" borderId="0"/>
    <xf numFmtId="0" fontId="21" fillId="0" borderId="0" applyNumberFormat="0" applyFill="0" applyBorder="0" applyAlignment="0" applyProtection="0">
      <alignment vertical="top"/>
      <protection locked="0"/>
    </xf>
  </cellStyleXfs>
  <cellXfs count="206">
    <xf numFmtId="0" fontId="0" fillId="0" borderId="0" xfId="0"/>
    <xf numFmtId="186" fontId="0" fillId="0" borderId="0" xfId="0" applyNumberFormat="1"/>
    <xf numFmtId="0" fontId="21" fillId="0" borderId="0" xfId="1" applyAlignment="1" applyProtection="1"/>
    <xf numFmtId="0" fontId="5" fillId="2" borderId="1" xfId="0" applyFont="1" applyFill="1" applyBorder="1"/>
    <xf numFmtId="0" fontId="6" fillId="2" borderId="1" xfId="0" applyFont="1" applyFill="1" applyBorder="1"/>
    <xf numFmtId="172" fontId="6" fillId="2" borderId="1" xfId="0" applyNumberFormat="1" applyFont="1" applyFill="1" applyBorder="1"/>
    <xf numFmtId="0" fontId="3" fillId="3" borderId="2" xfId="0" applyFont="1" applyFill="1" applyBorder="1"/>
    <xf numFmtId="0" fontId="4" fillId="4" borderId="1" xfId="0" applyFont="1" applyFill="1" applyBorder="1"/>
    <xf numFmtId="0" fontId="4" fillId="4" borderId="3" xfId="0" applyFont="1" applyFill="1" applyBorder="1"/>
    <xf numFmtId="0" fontId="0" fillId="4" borderId="3" xfId="0" applyFill="1" applyBorder="1"/>
    <xf numFmtId="0" fontId="0" fillId="4" borderId="4" xfId="0" applyFill="1" applyBorder="1"/>
    <xf numFmtId="0" fontId="0" fillId="4" borderId="1" xfId="0" applyFill="1" applyBorder="1"/>
    <xf numFmtId="180" fontId="6" fillId="2" borderId="1" xfId="0" applyNumberFormat="1" applyFont="1" applyFill="1" applyBorder="1"/>
    <xf numFmtId="0" fontId="0" fillId="5" borderId="0" xfId="0" applyFill="1"/>
    <xf numFmtId="0" fontId="0" fillId="0" borderId="0" xfId="0" applyFill="1"/>
    <xf numFmtId="0" fontId="0" fillId="4" borderId="5" xfId="0" applyFill="1" applyBorder="1"/>
    <xf numFmtId="185" fontId="6" fillId="2" borderId="1" xfId="0" applyNumberFormat="1" applyFont="1" applyFill="1" applyBorder="1"/>
    <xf numFmtId="186" fontId="6" fillId="2" borderId="1" xfId="0" applyNumberFormat="1" applyFont="1" applyFill="1" applyBorder="1"/>
    <xf numFmtId="184" fontId="6" fillId="2" borderId="1" xfId="0" applyNumberFormat="1" applyFont="1" applyFill="1" applyBorder="1"/>
    <xf numFmtId="0" fontId="6" fillId="2" borderId="6" xfId="0" applyFont="1" applyFill="1" applyBorder="1"/>
    <xf numFmtId="0" fontId="13" fillId="2" borderId="7" xfId="0" applyFont="1" applyFill="1" applyBorder="1" applyAlignment="1">
      <alignment vertical="top" wrapText="1"/>
    </xf>
    <xf numFmtId="0" fontId="13" fillId="2" borderId="8" xfId="0" applyFont="1" applyFill="1" applyBorder="1" applyAlignment="1">
      <alignment horizontal="center" vertical="top" wrapText="1"/>
    </xf>
    <xf numFmtId="0" fontId="14" fillId="2" borderId="8" xfId="0" applyFont="1" applyFill="1" applyBorder="1" applyAlignment="1">
      <alignment horizontal="center" vertical="top" wrapText="1"/>
    </xf>
    <xf numFmtId="0" fontId="14" fillId="2" borderId="7" xfId="0" applyFont="1" applyFill="1" applyBorder="1" applyAlignment="1">
      <alignment vertical="top" wrapText="1"/>
    </xf>
    <xf numFmtId="3" fontId="13" fillId="2" borderId="7" xfId="0" applyNumberFormat="1" applyFont="1" applyFill="1" applyBorder="1" applyAlignment="1">
      <alignment vertical="top" wrapText="1"/>
    </xf>
    <xf numFmtId="0" fontId="5" fillId="2" borderId="1" xfId="0" applyFont="1" applyFill="1" applyBorder="1" applyAlignment="1">
      <alignment horizontal="left"/>
    </xf>
    <xf numFmtId="190" fontId="6" fillId="2" borderId="1" xfId="0" applyNumberFormat="1" applyFont="1" applyFill="1" applyBorder="1"/>
    <xf numFmtId="192" fontId="6" fillId="2" borderId="1" xfId="0" applyNumberFormat="1" applyFont="1" applyFill="1" applyBorder="1"/>
    <xf numFmtId="194" fontId="6" fillId="2" borderId="1" xfId="0" applyNumberFormat="1" applyFont="1" applyFill="1" applyBorder="1"/>
    <xf numFmtId="0" fontId="0" fillId="4" borderId="9" xfId="0" applyFill="1" applyBorder="1"/>
    <xf numFmtId="197" fontId="6" fillId="2" borderId="1" xfId="0" applyNumberFormat="1" applyFont="1" applyFill="1" applyBorder="1"/>
    <xf numFmtId="198" fontId="6" fillId="2" borderId="1" xfId="0" applyNumberFormat="1" applyFont="1" applyFill="1" applyBorder="1"/>
    <xf numFmtId="199" fontId="6" fillId="2" borderId="1" xfId="0" applyNumberFormat="1" applyFont="1" applyFill="1" applyBorder="1"/>
    <xf numFmtId="203" fontId="6" fillId="2" borderId="1" xfId="0" applyNumberFormat="1" applyFont="1" applyFill="1" applyBorder="1"/>
    <xf numFmtId="0" fontId="16" fillId="3" borderId="7" xfId="0" applyFont="1" applyFill="1" applyBorder="1" applyAlignment="1">
      <alignment horizontal="center" vertical="top" wrapText="1"/>
    </xf>
    <xf numFmtId="0" fontId="16" fillId="3" borderId="7" xfId="0" applyFont="1" applyFill="1" applyBorder="1" applyAlignment="1">
      <alignment vertical="top" wrapText="1"/>
    </xf>
    <xf numFmtId="0" fontId="20" fillId="2" borderId="7" xfId="0" applyFont="1" applyFill="1" applyBorder="1" applyAlignment="1">
      <alignment vertical="top" wrapText="1"/>
    </xf>
    <xf numFmtId="0" fontId="19" fillId="2" borderId="7" xfId="0" applyFont="1" applyFill="1" applyBorder="1" applyAlignment="1">
      <alignment vertical="top" wrapText="1"/>
    </xf>
    <xf numFmtId="0" fontId="11" fillId="2" borderId="7" xfId="0" applyFont="1" applyFill="1" applyBorder="1" applyAlignment="1">
      <alignment vertical="top" wrapText="1"/>
    </xf>
    <xf numFmtId="0" fontId="5" fillId="2" borderId="7" xfId="0" applyFont="1" applyFill="1" applyBorder="1" applyAlignment="1">
      <alignment vertical="top" wrapText="1"/>
    </xf>
    <xf numFmtId="0" fontId="6" fillId="2" borderId="7" xfId="0" applyFont="1" applyFill="1" applyBorder="1" applyAlignment="1">
      <alignment vertical="top" wrapText="1"/>
    </xf>
    <xf numFmtId="0" fontId="17" fillId="2" borderId="7" xfId="0" applyFont="1" applyFill="1" applyBorder="1" applyAlignment="1">
      <alignment vertical="top" wrapText="1"/>
    </xf>
    <xf numFmtId="0" fontId="12" fillId="2" borderId="7" xfId="0" applyFont="1" applyFill="1" applyBorder="1" applyAlignment="1">
      <alignment vertical="top" wrapText="1"/>
    </xf>
    <xf numFmtId="0" fontId="18" fillId="2" borderId="7" xfId="0" applyFont="1" applyFill="1" applyBorder="1" applyAlignment="1">
      <alignment vertical="top" wrapText="1"/>
    </xf>
    <xf numFmtId="183" fontId="6" fillId="2" borderId="1" xfId="0" applyNumberFormat="1" applyFont="1" applyFill="1" applyBorder="1" applyAlignment="1">
      <alignment horizontal="left"/>
    </xf>
    <xf numFmtId="204" fontId="5" fillId="2" borderId="1" xfId="0" applyNumberFormat="1" applyFont="1" applyFill="1" applyBorder="1"/>
    <xf numFmtId="0" fontId="0" fillId="4" borderId="6" xfId="0" applyFill="1" applyBorder="1"/>
    <xf numFmtId="0" fontId="4" fillId="4" borderId="10" xfId="0" applyFont="1" applyFill="1" applyBorder="1"/>
    <xf numFmtId="205" fontId="6" fillId="2" borderId="1" xfId="0" applyNumberFormat="1" applyFont="1" applyFill="1" applyBorder="1"/>
    <xf numFmtId="206" fontId="6" fillId="2" borderId="1" xfId="0" applyNumberFormat="1" applyFont="1" applyFill="1" applyBorder="1"/>
    <xf numFmtId="207" fontId="6" fillId="2" borderId="1" xfId="0" applyNumberFormat="1" applyFont="1" applyFill="1" applyBorder="1"/>
    <xf numFmtId="176" fontId="6" fillId="2" borderId="1" xfId="0" applyNumberFormat="1" applyFont="1" applyFill="1" applyBorder="1" applyAlignment="1">
      <alignment horizontal="left"/>
    </xf>
    <xf numFmtId="0" fontId="25" fillId="2" borderId="7" xfId="0" applyFont="1" applyFill="1" applyBorder="1" applyAlignment="1" applyProtection="1">
      <alignment vertical="top" wrapText="1"/>
      <protection locked="0"/>
    </xf>
    <xf numFmtId="204" fontId="6" fillId="2" borderId="1" xfId="0" applyNumberFormat="1" applyFont="1" applyFill="1" applyBorder="1" applyProtection="1">
      <protection locked="0"/>
    </xf>
    <xf numFmtId="196" fontId="6" fillId="2" borderId="1" xfId="0" applyNumberFormat="1" applyFont="1" applyFill="1" applyBorder="1" applyProtection="1">
      <protection locked="0"/>
    </xf>
    <xf numFmtId="195" fontId="6" fillId="2" borderId="1" xfId="0" applyNumberFormat="1" applyFont="1" applyFill="1" applyBorder="1" applyProtection="1">
      <protection locked="0"/>
    </xf>
    <xf numFmtId="199" fontId="6" fillId="2" borderId="1" xfId="0" applyNumberFormat="1" applyFont="1" applyFill="1" applyBorder="1" applyProtection="1">
      <protection locked="0"/>
    </xf>
    <xf numFmtId="197" fontId="6" fillId="2" borderId="1" xfId="0" applyNumberFormat="1" applyFont="1" applyFill="1" applyBorder="1" applyProtection="1">
      <protection locked="0"/>
    </xf>
    <xf numFmtId="202" fontId="6" fillId="2" borderId="1" xfId="0" applyNumberFormat="1" applyFont="1" applyFill="1" applyBorder="1" applyProtection="1">
      <protection locked="0"/>
    </xf>
    <xf numFmtId="200" fontId="6" fillId="2" borderId="1" xfId="0" applyNumberFormat="1" applyFont="1" applyFill="1" applyBorder="1" applyProtection="1">
      <protection locked="0"/>
    </xf>
    <xf numFmtId="201" fontId="6" fillId="2" borderId="1" xfId="0" applyNumberFormat="1" applyFont="1" applyFill="1" applyBorder="1" applyProtection="1">
      <protection locked="0"/>
    </xf>
    <xf numFmtId="182" fontId="6" fillId="2" borderId="1" xfId="0" applyNumberFormat="1" applyFont="1" applyFill="1" applyBorder="1" applyProtection="1">
      <protection locked="0"/>
    </xf>
    <xf numFmtId="0" fontId="6" fillId="2" borderId="1" xfId="0" applyNumberFormat="1" applyFont="1" applyFill="1" applyBorder="1" applyProtection="1">
      <protection locked="0"/>
    </xf>
    <xf numFmtId="203" fontId="6" fillId="2" borderId="1" xfId="0" applyNumberFormat="1" applyFont="1" applyFill="1" applyBorder="1" applyProtection="1">
      <protection locked="0"/>
    </xf>
    <xf numFmtId="183" fontId="6" fillId="2" borderId="1" xfId="0" applyNumberFormat="1" applyFont="1" applyFill="1" applyBorder="1" applyProtection="1">
      <protection locked="0"/>
    </xf>
    <xf numFmtId="0" fontId="15" fillId="2" borderId="7" xfId="0" applyFont="1" applyFill="1" applyBorder="1" applyAlignment="1" applyProtection="1">
      <alignment vertical="top" wrapText="1"/>
      <protection locked="0"/>
    </xf>
    <xf numFmtId="2" fontId="15" fillId="2" borderId="7" xfId="0" applyNumberFormat="1" applyFont="1" applyFill="1" applyBorder="1" applyAlignment="1" applyProtection="1">
      <alignment vertical="top" wrapText="1"/>
      <protection locked="0"/>
    </xf>
    <xf numFmtId="187" fontId="6" fillId="2" borderId="1" xfId="0" applyNumberFormat="1" applyFont="1" applyFill="1" applyBorder="1" applyProtection="1">
      <protection locked="0"/>
    </xf>
    <xf numFmtId="188" fontId="6" fillId="2" borderId="1" xfId="0" applyNumberFormat="1" applyFont="1" applyFill="1" applyBorder="1" applyProtection="1">
      <protection locked="0"/>
    </xf>
    <xf numFmtId="189" fontId="6" fillId="2" borderId="6" xfId="0" applyNumberFormat="1" applyFont="1" applyFill="1" applyBorder="1" applyProtection="1">
      <protection locked="0"/>
    </xf>
    <xf numFmtId="191" fontId="6" fillId="2" borderId="1" xfId="0" applyNumberFormat="1" applyFont="1" applyFill="1" applyBorder="1" applyProtection="1">
      <protection locked="0"/>
    </xf>
    <xf numFmtId="193" fontId="6" fillId="2" borderId="1" xfId="0" applyNumberFormat="1" applyFont="1" applyFill="1" applyBorder="1" applyProtection="1">
      <protection locked="0"/>
    </xf>
    <xf numFmtId="167" fontId="6" fillId="2" borderId="1" xfId="0" applyNumberFormat="1" applyFont="1" applyFill="1" applyBorder="1" applyProtection="1">
      <protection locked="0"/>
    </xf>
    <xf numFmtId="9" fontId="6" fillId="2" borderId="1" xfId="0" applyNumberFormat="1" applyFont="1" applyFill="1" applyBorder="1" applyProtection="1">
      <protection locked="0"/>
    </xf>
    <xf numFmtId="168" fontId="6" fillId="2" borderId="1" xfId="0" applyNumberFormat="1" applyFont="1" applyFill="1" applyBorder="1" applyProtection="1">
      <protection locked="0"/>
    </xf>
    <xf numFmtId="0" fontId="0" fillId="0" borderId="0" xfId="0" applyProtection="1">
      <protection locked="0"/>
    </xf>
    <xf numFmtId="177" fontId="6" fillId="2" borderId="1" xfId="0" applyNumberFormat="1" applyFont="1" applyFill="1" applyBorder="1" applyProtection="1">
      <protection locked="0"/>
    </xf>
    <xf numFmtId="178" fontId="6" fillId="2" borderId="1" xfId="0" applyNumberFormat="1" applyFont="1" applyFill="1" applyBorder="1" applyProtection="1">
      <protection locked="0"/>
    </xf>
    <xf numFmtId="179" fontId="6" fillId="2" borderId="1" xfId="0" applyNumberFormat="1" applyFont="1" applyFill="1" applyBorder="1" applyProtection="1">
      <protection locked="0"/>
    </xf>
    <xf numFmtId="181" fontId="6" fillId="2" borderId="1" xfId="0" applyNumberFormat="1" applyFont="1" applyFill="1" applyBorder="1" applyProtection="1">
      <protection locked="0"/>
    </xf>
    <xf numFmtId="174" fontId="6" fillId="2" borderId="1" xfId="0" applyNumberFormat="1" applyFont="1" applyFill="1" applyBorder="1" applyProtection="1">
      <protection locked="0"/>
    </xf>
    <xf numFmtId="1" fontId="6" fillId="2" borderId="1" xfId="0" applyNumberFormat="1" applyFont="1" applyFill="1" applyBorder="1" applyProtection="1">
      <protection locked="0"/>
    </xf>
    <xf numFmtId="208" fontId="6" fillId="2" borderId="1" xfId="0" applyNumberFormat="1" applyFont="1" applyFill="1" applyBorder="1" applyProtection="1">
      <protection locked="0"/>
    </xf>
    <xf numFmtId="204" fontId="6" fillId="2" borderId="1" xfId="0" applyNumberFormat="1" applyFont="1" applyFill="1" applyBorder="1" applyAlignment="1" applyProtection="1">
      <alignment horizontal="right"/>
      <protection locked="0"/>
    </xf>
    <xf numFmtId="0" fontId="26" fillId="0" borderId="0" xfId="0" applyFont="1" applyAlignment="1">
      <alignment horizontal="left" readingOrder="1"/>
    </xf>
    <xf numFmtId="0" fontId="27" fillId="0" borderId="0" xfId="0" applyFont="1" applyAlignment="1">
      <alignment horizontal="left" wrapText="1" readingOrder="1"/>
    </xf>
    <xf numFmtId="0" fontId="21" fillId="0" borderId="0" xfId="1" applyAlignment="1" applyProtection="1">
      <alignment horizontal="left" wrapText="1" readingOrder="1"/>
    </xf>
    <xf numFmtId="0" fontId="2" fillId="0" borderId="0" xfId="0" applyFont="1" applyAlignment="1">
      <alignment horizontal="left" wrapText="1" readingOrder="1"/>
    </xf>
    <xf numFmtId="0" fontId="31" fillId="0" borderId="0" xfId="0" applyFont="1"/>
    <xf numFmtId="0" fontId="32" fillId="0" borderId="0" xfId="0" applyFont="1"/>
    <xf numFmtId="0" fontId="0" fillId="0" borderId="3" xfId="0" applyBorder="1"/>
    <xf numFmtId="0" fontId="31" fillId="6" borderId="6" xfId="0" applyFont="1" applyFill="1" applyBorder="1" applyAlignment="1">
      <alignment vertical="center"/>
    </xf>
    <xf numFmtId="0" fontId="0" fillId="6" borderId="10" xfId="0" applyFill="1" applyBorder="1"/>
    <xf numFmtId="0" fontId="0" fillId="6" borderId="9" xfId="0" applyFill="1" applyBorder="1"/>
    <xf numFmtId="0" fontId="0" fillId="0" borderId="0" xfId="0" applyBorder="1"/>
    <xf numFmtId="0" fontId="29" fillId="0" borderId="11" xfId="0" applyFont="1" applyFill="1" applyBorder="1" applyAlignment="1">
      <alignment vertical="center" wrapText="1"/>
    </xf>
    <xf numFmtId="0" fontId="30" fillId="0" borderId="0" xfId="0" applyFont="1" applyBorder="1" applyAlignment="1">
      <alignment wrapText="1"/>
    </xf>
    <xf numFmtId="0" fontId="35" fillId="2" borderId="1" xfId="0" applyFont="1" applyFill="1" applyBorder="1"/>
    <xf numFmtId="0" fontId="8" fillId="2" borderId="6" xfId="0" applyFont="1" applyFill="1" applyBorder="1" applyAlignment="1">
      <alignment horizontal="center" vertical="center"/>
    </xf>
    <xf numFmtId="0" fontId="8" fillId="2" borderId="6" xfId="0" applyFont="1" applyFill="1" applyBorder="1" applyAlignment="1">
      <alignment horizontal="center" vertical="center" wrapText="1"/>
    </xf>
    <xf numFmtId="0" fontId="8" fillId="2" borderId="1" xfId="0" applyFont="1" applyFill="1" applyBorder="1" applyAlignment="1">
      <alignment horizont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166" fontId="8" fillId="2" borderId="1" xfId="0" applyNumberFormat="1" applyFont="1" applyFill="1" applyBorder="1" applyAlignment="1" applyProtection="1">
      <alignment horizontal="center" vertical="center"/>
      <protection locked="0"/>
    </xf>
    <xf numFmtId="166" fontId="8" fillId="2" borderId="6" xfId="0" applyNumberFormat="1" applyFont="1" applyFill="1" applyBorder="1" applyAlignment="1" applyProtection="1">
      <alignment horizontal="center" vertical="center"/>
      <protection locked="0"/>
    </xf>
    <xf numFmtId="0" fontId="35" fillId="2" borderId="1" xfId="0" applyFont="1" applyFill="1" applyBorder="1" applyAlignment="1">
      <alignment horizontal="left" vertical="center"/>
    </xf>
    <xf numFmtId="0" fontId="0" fillId="0" borderId="1" xfId="0" applyBorder="1"/>
    <xf numFmtId="0" fontId="0" fillId="0" borderId="1" xfId="0" applyBorder="1" applyAlignment="1">
      <alignment horizontal="center"/>
    </xf>
    <xf numFmtId="0" fontId="4" fillId="2" borderId="1" xfId="0" applyFont="1" applyFill="1" applyBorder="1" applyAlignment="1">
      <alignment wrapText="1"/>
    </xf>
    <xf numFmtId="0" fontId="35" fillId="2" borderId="1" xfId="0" applyFont="1" applyFill="1" applyBorder="1" applyAlignment="1">
      <alignment wrapText="1"/>
    </xf>
    <xf numFmtId="0" fontId="28" fillId="3" borderId="1" xfId="0" applyFont="1" applyFill="1" applyBorder="1" applyAlignment="1">
      <alignment horizontal="left" vertical="center"/>
    </xf>
    <xf numFmtId="0" fontId="28" fillId="3" borderId="1" xfId="0" applyFont="1" applyFill="1" applyBorder="1" applyAlignment="1">
      <alignment wrapText="1"/>
    </xf>
    <xf numFmtId="2" fontId="8" fillId="2" borderId="1" xfId="0" applyNumberFormat="1" applyFont="1" applyFill="1" applyBorder="1" applyAlignment="1" applyProtection="1">
      <alignment horizontal="center"/>
      <protection locked="0"/>
    </xf>
    <xf numFmtId="168" fontId="8" fillId="2" borderId="6" xfId="0" applyNumberFormat="1" applyFont="1" applyFill="1" applyBorder="1" applyAlignment="1" applyProtection="1">
      <alignment horizontal="center"/>
      <protection locked="0"/>
    </xf>
    <xf numFmtId="211" fontId="8" fillId="2" borderId="6" xfId="0" applyNumberFormat="1" applyFont="1" applyFill="1" applyBorder="1" applyAlignment="1" applyProtection="1">
      <alignment horizontal="center"/>
      <protection locked="0"/>
    </xf>
    <xf numFmtId="0" fontId="6" fillId="2" borderId="1" xfId="0" applyFont="1" applyFill="1" applyBorder="1" applyAlignment="1">
      <alignment wrapText="1"/>
    </xf>
    <xf numFmtId="0" fontId="4" fillId="2" borderId="1" xfId="0" applyFont="1" applyFill="1" applyBorder="1" applyAlignment="1">
      <alignment horizontal="left" vertical="top" wrapText="1"/>
    </xf>
    <xf numFmtId="0" fontId="29" fillId="7" borderId="0" xfId="0" applyFont="1" applyFill="1" applyAlignment="1">
      <alignment horizontal="left" vertical="top" wrapText="1"/>
    </xf>
    <xf numFmtId="0" fontId="30" fillId="0" borderId="0" xfId="0" applyFont="1"/>
    <xf numFmtId="0" fontId="8" fillId="2" borderId="1" xfId="0" applyFont="1" applyFill="1" applyBorder="1" applyAlignment="1">
      <alignment horizontal="center"/>
    </xf>
    <xf numFmtId="0" fontId="38" fillId="2" borderId="1" xfId="0" applyFont="1" applyFill="1" applyBorder="1"/>
    <xf numFmtId="0" fontId="11" fillId="2" borderId="1" xfId="0" applyFont="1" applyFill="1" applyBorder="1"/>
    <xf numFmtId="0" fontId="35" fillId="4" borderId="1" xfId="0" applyFont="1" applyFill="1" applyBorder="1" applyAlignment="1">
      <alignment wrapText="1"/>
    </xf>
    <xf numFmtId="0" fontId="0" fillId="0" borderId="0" xfId="0" applyFill="1" applyBorder="1"/>
    <xf numFmtId="0" fontId="0" fillId="0" borderId="0" xfId="0" applyAlignment="1"/>
    <xf numFmtId="0" fontId="40" fillId="8" borderId="0" xfId="0" applyFont="1" applyFill="1" applyAlignment="1"/>
    <xf numFmtId="0" fontId="0" fillId="8" borderId="0" xfId="0" applyFill="1"/>
    <xf numFmtId="0" fontId="41" fillId="0" borderId="3" xfId="0" applyFont="1" applyBorder="1"/>
    <xf numFmtId="0" fontId="44" fillId="6" borderId="0" xfId="0" applyFont="1" applyFill="1"/>
    <xf numFmtId="0" fontId="0" fillId="6" borderId="0" xfId="0" applyFill="1"/>
    <xf numFmtId="0" fontId="43" fillId="6" borderId="0" xfId="0" applyFont="1" applyFill="1"/>
    <xf numFmtId="0" fontId="42" fillId="6" borderId="0" xfId="0" applyFont="1" applyFill="1"/>
    <xf numFmtId="0" fontId="31" fillId="6" borderId="0" xfId="0" applyFont="1" applyFill="1" applyBorder="1" applyAlignment="1">
      <alignment vertical="center"/>
    </xf>
    <xf numFmtId="0" fontId="0" fillId="6" borderId="0" xfId="0" applyFill="1" applyBorder="1"/>
    <xf numFmtId="0" fontId="6" fillId="2" borderId="1" xfId="0" applyFont="1" applyFill="1" applyBorder="1" applyAlignment="1">
      <alignment horizontal="left"/>
    </xf>
    <xf numFmtId="0" fontId="6" fillId="2" borderId="1" xfId="0" applyFont="1" applyFill="1" applyBorder="1" applyAlignment="1">
      <alignment horizontal="left" wrapText="1"/>
    </xf>
    <xf numFmtId="210" fontId="6" fillId="2" borderId="1" xfId="0" applyNumberFormat="1" applyFont="1" applyFill="1" applyBorder="1" applyAlignment="1" applyProtection="1">
      <alignment horizontal="left"/>
      <protection locked="0"/>
    </xf>
    <xf numFmtId="173" fontId="6" fillId="2" borderId="1" xfId="0" applyNumberFormat="1" applyFont="1" applyFill="1" applyBorder="1" applyAlignment="1" applyProtection="1">
      <alignment horizontal="left"/>
      <protection locked="0"/>
    </xf>
    <xf numFmtId="175" fontId="6" fillId="2" borderId="1" xfId="0" applyNumberFormat="1" applyFont="1" applyFill="1" applyBorder="1" applyAlignment="1" applyProtection="1">
      <alignment horizontal="left"/>
      <protection locked="0"/>
    </xf>
    <xf numFmtId="166" fontId="6" fillId="2" borderId="1" xfId="0" applyNumberFormat="1" applyFont="1" applyFill="1" applyBorder="1" applyAlignment="1" applyProtection="1">
      <alignment horizontal="left"/>
      <protection locked="0"/>
    </xf>
    <xf numFmtId="164" fontId="38" fillId="2" borderId="1" xfId="0" applyNumberFormat="1" applyFont="1" applyFill="1" applyBorder="1" applyProtection="1">
      <protection locked="0"/>
    </xf>
    <xf numFmtId="165" fontId="38" fillId="2" borderId="1" xfId="0" applyNumberFormat="1" applyFont="1" applyFill="1" applyBorder="1" applyProtection="1">
      <protection locked="0"/>
    </xf>
    <xf numFmtId="166" fontId="38" fillId="2" borderId="1" xfId="0" applyNumberFormat="1" applyFont="1" applyFill="1" applyBorder="1"/>
    <xf numFmtId="0" fontId="4" fillId="0" borderId="0" xfId="0" applyFont="1" applyFill="1" applyBorder="1" applyAlignment="1"/>
    <xf numFmtId="0" fontId="6" fillId="0" borderId="0" xfId="0" applyFont="1" applyFill="1" applyBorder="1"/>
    <xf numFmtId="209" fontId="6" fillId="0" borderId="0" xfId="0" applyNumberFormat="1" applyFont="1" applyFill="1" applyBorder="1" applyProtection="1">
      <protection locked="0"/>
    </xf>
    <xf numFmtId="0" fontId="6" fillId="0" borderId="0" xfId="0" applyNumberFormat="1" applyFont="1" applyFill="1" applyBorder="1" applyProtection="1">
      <protection locked="0"/>
    </xf>
    <xf numFmtId="169" fontId="6" fillId="0" borderId="0" xfId="0" applyNumberFormat="1" applyFont="1" applyFill="1" applyBorder="1" applyProtection="1">
      <protection locked="0"/>
    </xf>
    <xf numFmtId="170" fontId="8" fillId="9" borderId="1" xfId="0" applyNumberFormat="1" applyFont="1" applyFill="1" applyBorder="1" applyProtection="1">
      <protection locked="0"/>
    </xf>
    <xf numFmtId="171" fontId="8" fillId="9" borderId="1" xfId="0" applyNumberFormat="1" applyFont="1" applyFill="1" applyBorder="1" applyProtection="1">
      <protection locked="0"/>
    </xf>
    <xf numFmtId="213" fontId="6" fillId="2" borderId="1" xfId="0" applyNumberFormat="1" applyFont="1" applyFill="1" applyBorder="1" applyAlignment="1" applyProtection="1">
      <alignment horizontal="left"/>
      <protection locked="0"/>
    </xf>
    <xf numFmtId="2" fontId="6" fillId="2" borderId="1" xfId="0" applyNumberFormat="1" applyFont="1" applyFill="1" applyBorder="1" applyAlignment="1" applyProtection="1">
      <alignment horizontal="left"/>
      <protection locked="0"/>
    </xf>
    <xf numFmtId="168" fontId="6" fillId="2" borderId="1" xfId="0" applyNumberFormat="1" applyFont="1" applyFill="1" applyBorder="1" applyAlignment="1" applyProtection="1">
      <alignment horizontal="left"/>
      <protection locked="0"/>
    </xf>
    <xf numFmtId="3" fontId="38" fillId="9" borderId="1" xfId="0" applyNumberFormat="1" applyFont="1" applyFill="1" applyBorder="1"/>
    <xf numFmtId="168" fontId="5" fillId="9" borderId="1" xfId="0" applyNumberFormat="1" applyFont="1" applyFill="1" applyBorder="1"/>
    <xf numFmtId="2" fontId="5" fillId="9" borderId="1" xfId="0" applyNumberFormat="1" applyFont="1" applyFill="1" applyBorder="1"/>
    <xf numFmtId="166" fontId="35" fillId="9" borderId="1" xfId="0" applyNumberFormat="1" applyFont="1" applyFill="1" applyBorder="1" applyAlignment="1">
      <alignment horizontal="center" vertical="center"/>
    </xf>
    <xf numFmtId="212" fontId="35" fillId="9" borderId="1" xfId="0" applyNumberFormat="1" applyFont="1" applyFill="1" applyBorder="1" applyAlignment="1">
      <alignment horizontal="center"/>
    </xf>
    <xf numFmtId="1" fontId="35" fillId="9" borderId="1" xfId="0" applyNumberFormat="1" applyFont="1" applyFill="1" applyBorder="1" applyAlignment="1">
      <alignment horizontal="center"/>
    </xf>
    <xf numFmtId="1" fontId="8" fillId="2" borderId="6" xfId="0" applyNumberFormat="1" applyFont="1" applyFill="1" applyBorder="1" applyAlignment="1" applyProtection="1">
      <alignment horizontal="center"/>
      <protection locked="0"/>
    </xf>
    <xf numFmtId="3" fontId="35" fillId="2" borderId="1" xfId="0" applyNumberFormat="1" applyFont="1" applyFill="1" applyBorder="1" applyAlignment="1">
      <alignment horizontal="center"/>
    </xf>
    <xf numFmtId="198" fontId="56" fillId="7" borderId="1" xfId="0" applyNumberFormat="1" applyFont="1" applyFill="1" applyBorder="1"/>
    <xf numFmtId="3" fontId="8" fillId="2" borderId="1" xfId="0" applyNumberFormat="1" applyFont="1" applyFill="1" applyBorder="1" applyAlignment="1" applyProtection="1">
      <alignment horizontal="center"/>
      <protection locked="0"/>
    </xf>
    <xf numFmtId="212" fontId="35" fillId="7" borderId="1" xfId="0" applyNumberFormat="1" applyFont="1" applyFill="1" applyBorder="1" applyAlignment="1">
      <alignment horizontal="center"/>
    </xf>
    <xf numFmtId="212" fontId="35" fillId="2" borderId="1" xfId="0" applyNumberFormat="1" applyFont="1" applyFill="1" applyBorder="1" applyAlignment="1">
      <alignment horizontal="center"/>
    </xf>
    <xf numFmtId="212" fontId="0" fillId="9" borderId="1" xfId="0" applyNumberFormat="1" applyFill="1" applyBorder="1" applyAlignment="1" applyProtection="1">
      <alignment horizontal="center"/>
      <protection locked="0"/>
    </xf>
    <xf numFmtId="1" fontId="0" fillId="9" borderId="1" xfId="0" applyNumberFormat="1" applyFill="1" applyBorder="1" applyAlignment="1" applyProtection="1">
      <alignment horizontal="center"/>
      <protection locked="0"/>
    </xf>
    <xf numFmtId="0" fontId="11" fillId="2" borderId="1" xfId="0" applyFont="1" applyFill="1" applyBorder="1" applyAlignment="1">
      <alignment wrapText="1"/>
    </xf>
    <xf numFmtId="0" fontId="11" fillId="2" borderId="1" xfId="0" applyFont="1" applyFill="1" applyBorder="1" applyAlignment="1">
      <alignment vertical="center" wrapText="1"/>
    </xf>
    <xf numFmtId="0" fontId="11" fillId="2" borderId="1" xfId="0" applyFont="1" applyFill="1" applyBorder="1" applyAlignment="1">
      <alignment vertical="center"/>
    </xf>
    <xf numFmtId="3" fontId="6" fillId="2" borderId="1" xfId="0" applyNumberFormat="1" applyFont="1" applyFill="1" applyBorder="1" applyProtection="1">
      <protection locked="0"/>
    </xf>
    <xf numFmtId="2" fontId="6" fillId="2" borderId="1" xfId="0" applyNumberFormat="1" applyFont="1" applyFill="1" applyBorder="1" applyProtection="1">
      <protection locked="0"/>
    </xf>
    <xf numFmtId="198" fontId="11" fillId="2" borderId="1" xfId="0" applyNumberFormat="1" applyFont="1" applyFill="1" applyBorder="1" applyAlignment="1">
      <alignment wrapText="1"/>
    </xf>
    <xf numFmtId="0" fontId="0" fillId="0" borderId="0" xfId="0" applyNumberFormat="1"/>
    <xf numFmtId="3" fontId="38" fillId="0" borderId="1" xfId="0" applyNumberFormat="1" applyFont="1" applyFill="1" applyBorder="1" applyAlignment="1" applyProtection="1">
      <protection locked="0"/>
    </xf>
    <xf numFmtId="3" fontId="38" fillId="0" borderId="1" xfId="0" applyNumberFormat="1" applyFont="1" applyFill="1" applyBorder="1" applyProtection="1">
      <protection locked="0"/>
    </xf>
    <xf numFmtId="0" fontId="57" fillId="12" borderId="0" xfId="0" applyFont="1" applyFill="1" applyAlignment="1">
      <alignment horizontal="left" vertical="center"/>
    </xf>
    <xf numFmtId="0" fontId="57" fillId="0" borderId="12" xfId="0" applyFont="1" applyBorder="1" applyAlignment="1">
      <alignment horizontal="left" wrapText="1"/>
    </xf>
    <xf numFmtId="0" fontId="62" fillId="0" borderId="10" xfId="0" applyFont="1" applyBorder="1" applyAlignment="1">
      <alignment horizontal="left"/>
    </xf>
    <xf numFmtId="0" fontId="63" fillId="12" borderId="10" xfId="0" applyFont="1" applyFill="1" applyBorder="1" applyAlignment="1">
      <alignment horizontal="left"/>
    </xf>
    <xf numFmtId="0" fontId="64" fillId="12" borderId="10" xfId="0" applyFont="1" applyFill="1" applyBorder="1" applyAlignment="1">
      <alignment horizontal="left"/>
    </xf>
    <xf numFmtId="0" fontId="57" fillId="0" borderId="3" xfId="0" applyFont="1" applyBorder="1" applyAlignment="1">
      <alignment horizontal="left" wrapText="1"/>
    </xf>
    <xf numFmtId="0" fontId="4" fillId="4" borderId="1" xfId="0" applyFont="1" applyFill="1" applyBorder="1" applyAlignment="1">
      <alignment horizontal="center"/>
    </xf>
    <xf numFmtId="0" fontId="0" fillId="0" borderId="0" xfId="0" applyAlignment="1">
      <alignment horizontal="left" wrapText="1"/>
    </xf>
    <xf numFmtId="0" fontId="40" fillId="8" borderId="0" xfId="0" applyFont="1" applyFill="1" applyAlignment="1">
      <alignment horizontal="left" wrapText="1"/>
    </xf>
    <xf numFmtId="0" fontId="30" fillId="0" borderId="0" xfId="0" applyFont="1" applyAlignment="1">
      <alignment horizontal="left" wrapText="1"/>
    </xf>
    <xf numFmtId="0" fontId="41" fillId="0" borderId="10" xfId="0" applyFont="1" applyBorder="1" applyAlignment="1">
      <alignment horizontal="left" vertical="center"/>
    </xf>
    <xf numFmtId="0" fontId="37" fillId="6" borderId="6" xfId="0" applyFont="1" applyFill="1" applyBorder="1" applyAlignment="1">
      <alignment horizontal="left" vertical="center" wrapText="1"/>
    </xf>
    <xf numFmtId="0" fontId="37" fillId="6" borderId="10" xfId="0" applyFont="1" applyFill="1" applyBorder="1" applyAlignment="1">
      <alignment horizontal="left" vertical="center" wrapText="1"/>
    </xf>
    <xf numFmtId="0" fontId="37" fillId="6" borderId="9" xfId="0" applyFont="1" applyFill="1" applyBorder="1" applyAlignment="1">
      <alignment horizontal="left" vertical="center" wrapText="1"/>
    </xf>
    <xf numFmtId="0" fontId="29" fillId="0" borderId="10" xfId="0" applyFont="1" applyBorder="1" applyAlignment="1">
      <alignment horizontal="left" vertical="center"/>
    </xf>
    <xf numFmtId="0" fontId="30" fillId="0" borderId="12" xfId="0" applyFont="1" applyBorder="1" applyAlignment="1">
      <alignment horizontal="left" wrapText="1"/>
    </xf>
    <xf numFmtId="0" fontId="33" fillId="6" borderId="6" xfId="0" applyFont="1" applyFill="1" applyBorder="1" applyAlignment="1">
      <alignment horizontal="left" vertical="center" wrapText="1"/>
    </xf>
    <xf numFmtId="0" fontId="33" fillId="6" borderId="10" xfId="0" applyFont="1" applyFill="1" applyBorder="1" applyAlignment="1">
      <alignment horizontal="left" vertical="center" wrapText="1"/>
    </xf>
    <xf numFmtId="0" fontId="11" fillId="0" borderId="0" xfId="0" applyFont="1" applyAlignment="1">
      <alignment horizontal="left" wrapText="1"/>
    </xf>
    <xf numFmtId="0" fontId="34" fillId="0" borderId="0" xfId="0" applyFont="1" applyAlignment="1">
      <alignment horizontal="left" wrapText="1"/>
    </xf>
    <xf numFmtId="0" fontId="36" fillId="6" borderId="11" xfId="0" applyFont="1" applyFill="1" applyBorder="1" applyAlignment="1">
      <alignment horizontal="left"/>
    </xf>
    <xf numFmtId="0" fontId="36" fillId="6" borderId="0" xfId="0" applyFont="1" applyFill="1" applyBorder="1" applyAlignment="1">
      <alignment horizontal="left"/>
    </xf>
    <xf numFmtId="0" fontId="33" fillId="6" borderId="9" xfId="0" applyFont="1" applyFill="1" applyBorder="1" applyAlignment="1">
      <alignment horizontal="left" vertical="center" wrapText="1"/>
    </xf>
    <xf numFmtId="0" fontId="10" fillId="3" borderId="0" xfId="0" applyFont="1" applyFill="1" applyBorder="1" applyAlignment="1">
      <alignment vertical="top" wrapText="1"/>
    </xf>
    <xf numFmtId="0" fontId="57" fillId="11" borderId="0" xfId="0" applyFont="1" applyFill="1" applyAlignment="1">
      <alignment horizontal="left" vertical="center"/>
    </xf>
    <xf numFmtId="0" fontId="57" fillId="10" borderId="0" xfId="0" applyFont="1" applyFill="1" applyBorder="1" applyAlignment="1">
      <alignment horizontal="left" vertical="center"/>
    </xf>
    <xf numFmtId="0" fontId="0" fillId="0" borderId="0" xfId="0" applyBorder="1" applyAlignment="1">
      <alignment horizontal="left" wrapText="1"/>
    </xf>
    <xf numFmtId="0" fontId="58" fillId="0" borderId="10" xfId="0" applyFont="1" applyBorder="1" applyAlignment="1">
      <alignment horizontal="left"/>
    </xf>
    <xf numFmtId="0" fontId="59" fillId="11" borderId="10" xfId="0" applyFont="1" applyFill="1" applyBorder="1" applyAlignment="1">
      <alignment horizontal="center" vertical="center"/>
    </xf>
    <xf numFmtId="0" fontId="4" fillId="4" borderId="1" xfId="0" applyFont="1" applyFill="1" applyBorder="1" applyAlignment="1">
      <alignment horizontal="left" wrapText="1"/>
    </xf>
  </cellXfs>
  <cellStyles count="2">
    <cellStyle name="Hyperlink" xfId="1" builtinId="8"/>
    <cellStyle name="Normal" xfId="0" builtinId="0"/>
  </cellStyles>
  <dxfs count="76">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10.png"/><Relationship Id="rId5" Type="http://schemas.openxmlformats.org/officeDocument/2006/relationships/image" Target="../media/image14.png"/><Relationship Id="rId4" Type="http://schemas.openxmlformats.org/officeDocument/2006/relationships/image" Target="../media/image13.png"/></Relationships>
</file>

<file path=xl/drawings/_rels/drawing4.xml.rels><?xml version="1.0" encoding="UTF-8" standalone="yes"?>
<Relationships xmlns="http://schemas.openxmlformats.org/package/2006/relationships"><Relationship Id="rId2" Type="http://schemas.openxmlformats.org/officeDocument/2006/relationships/image" Target="../media/image16.png"/><Relationship Id="rId1" Type="http://schemas.openxmlformats.org/officeDocument/2006/relationships/image" Target="../media/image15.png"/></Relationships>
</file>

<file path=xl/drawings/_rels/drawing5.xml.rels><?xml version="1.0" encoding="UTF-8" standalone="yes"?>
<Relationships xmlns="http://schemas.openxmlformats.org/package/2006/relationships"><Relationship Id="rId3" Type="http://schemas.openxmlformats.org/officeDocument/2006/relationships/image" Target="../media/image19.png"/><Relationship Id="rId2" Type="http://schemas.openxmlformats.org/officeDocument/2006/relationships/image" Target="../media/image18.png"/><Relationship Id="rId1" Type="http://schemas.openxmlformats.org/officeDocument/2006/relationships/image" Target="../media/image17.png"/><Relationship Id="rId4" Type="http://schemas.openxmlformats.org/officeDocument/2006/relationships/image" Target="../media/image20.png"/></Relationships>
</file>

<file path=xl/drawings/drawing1.xml><?xml version="1.0" encoding="utf-8"?>
<xdr:wsDr xmlns:xdr="http://schemas.openxmlformats.org/drawingml/2006/spreadsheetDrawing" xmlns:a="http://schemas.openxmlformats.org/drawingml/2006/main">
  <xdr:twoCellAnchor editAs="oneCell">
    <xdr:from>
      <xdr:col>0</xdr:col>
      <xdr:colOff>542925</xdr:colOff>
      <xdr:row>1</xdr:row>
      <xdr:rowOff>133350</xdr:rowOff>
    </xdr:from>
    <xdr:to>
      <xdr:col>6</xdr:col>
      <xdr:colOff>819150</xdr:colOff>
      <xdr:row>31</xdr:row>
      <xdr:rowOff>0</xdr:rowOff>
    </xdr:to>
    <xdr:pic>
      <xdr:nvPicPr>
        <xdr:cNvPr id="1025" name="Picture 2">
          <a:extLst>
            <a:ext uri="{FF2B5EF4-FFF2-40B4-BE49-F238E27FC236}">
              <a16:creationId xmlns:a16="http://schemas.microsoft.com/office/drawing/2014/main" id="{00000000-0008-0000-01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2925" y="323850"/>
          <a:ext cx="7924800" cy="5581650"/>
        </a:xfrm>
        <a:prstGeom prst="rect">
          <a:avLst/>
        </a:prstGeom>
        <a:noFill/>
        <a:ln w="9525">
          <a:noFill/>
          <a:miter lim="800000"/>
          <a:headEnd/>
          <a:tailEnd/>
        </a:ln>
      </xdr:spPr>
    </xdr:pic>
    <xdr:clientData/>
  </xdr:twoCellAnchor>
  <xdr:twoCellAnchor editAs="oneCell">
    <xdr:from>
      <xdr:col>1</xdr:col>
      <xdr:colOff>57150</xdr:colOff>
      <xdr:row>36</xdr:row>
      <xdr:rowOff>85725</xdr:rowOff>
    </xdr:from>
    <xdr:to>
      <xdr:col>6</xdr:col>
      <xdr:colOff>676275</xdr:colOff>
      <xdr:row>37</xdr:row>
      <xdr:rowOff>123825</xdr:rowOff>
    </xdr:to>
    <xdr:pic>
      <xdr:nvPicPr>
        <xdr:cNvPr id="1026" name="Picture 6">
          <a:extLst>
            <a:ext uri="{FF2B5EF4-FFF2-40B4-BE49-F238E27FC236}">
              <a16:creationId xmlns:a16="http://schemas.microsoft.com/office/drawing/2014/main" id="{00000000-0008-0000-0100-000002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8650" y="6943725"/>
          <a:ext cx="7696200" cy="228600"/>
        </a:xfrm>
        <a:prstGeom prst="rect">
          <a:avLst/>
        </a:prstGeom>
        <a:noFill/>
        <a:ln w="9525">
          <a:noFill/>
          <a:miter lim="800000"/>
          <a:headEnd/>
          <a:tailEnd/>
        </a:ln>
      </xdr:spPr>
    </xdr:pic>
    <xdr:clientData/>
  </xdr:twoCellAnchor>
  <xdr:twoCellAnchor editAs="oneCell">
    <xdr:from>
      <xdr:col>1</xdr:col>
      <xdr:colOff>0</xdr:colOff>
      <xdr:row>57</xdr:row>
      <xdr:rowOff>142875</xdr:rowOff>
    </xdr:from>
    <xdr:to>
      <xdr:col>6</xdr:col>
      <xdr:colOff>466725</xdr:colOff>
      <xdr:row>61</xdr:row>
      <xdr:rowOff>47625</xdr:rowOff>
    </xdr:to>
    <xdr:pic>
      <xdr:nvPicPr>
        <xdr:cNvPr id="1028" name="Picture 13">
          <a:extLst>
            <a:ext uri="{FF2B5EF4-FFF2-40B4-BE49-F238E27FC236}">
              <a16:creationId xmlns:a16="http://schemas.microsoft.com/office/drawing/2014/main" id="{00000000-0008-0000-0100-00000404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71500" y="13706475"/>
          <a:ext cx="7543800" cy="666750"/>
        </a:xfrm>
        <a:prstGeom prst="rect">
          <a:avLst/>
        </a:prstGeom>
        <a:noFill/>
        <a:ln w="9525">
          <a:noFill/>
          <a:miter lim="800000"/>
          <a:headEnd/>
          <a:tailEnd/>
        </a:ln>
      </xdr:spPr>
    </xdr:pic>
    <xdr:clientData/>
  </xdr:twoCellAnchor>
  <xdr:twoCellAnchor editAs="oneCell">
    <xdr:from>
      <xdr:col>0</xdr:col>
      <xdr:colOff>495300</xdr:colOff>
      <xdr:row>106</xdr:row>
      <xdr:rowOff>38100</xdr:rowOff>
    </xdr:from>
    <xdr:to>
      <xdr:col>6</xdr:col>
      <xdr:colOff>733425</xdr:colOff>
      <xdr:row>117</xdr:row>
      <xdr:rowOff>66675</xdr:rowOff>
    </xdr:to>
    <xdr:pic>
      <xdr:nvPicPr>
        <xdr:cNvPr id="1029" name="Picture 23">
          <a:extLst>
            <a:ext uri="{FF2B5EF4-FFF2-40B4-BE49-F238E27FC236}">
              <a16:creationId xmlns:a16="http://schemas.microsoft.com/office/drawing/2014/main" id="{00000000-0008-0000-0100-00000504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95300" y="25641300"/>
          <a:ext cx="7886700" cy="2124075"/>
        </a:xfrm>
        <a:prstGeom prst="rect">
          <a:avLst/>
        </a:prstGeom>
        <a:noFill/>
        <a:ln w="9525">
          <a:noFill/>
          <a:miter lim="800000"/>
          <a:headEnd/>
          <a:tailEnd/>
        </a:ln>
      </xdr:spPr>
    </xdr:pic>
    <xdr:clientData/>
  </xdr:twoCellAnchor>
  <xdr:twoCellAnchor editAs="oneCell">
    <xdr:from>
      <xdr:col>1</xdr:col>
      <xdr:colOff>390525</xdr:colOff>
      <xdr:row>124</xdr:row>
      <xdr:rowOff>76200</xdr:rowOff>
    </xdr:from>
    <xdr:to>
      <xdr:col>5</xdr:col>
      <xdr:colOff>438150</xdr:colOff>
      <xdr:row>126</xdr:row>
      <xdr:rowOff>28575</xdr:rowOff>
    </xdr:to>
    <xdr:pic>
      <xdr:nvPicPr>
        <xdr:cNvPr id="1030" name="Picture 11">
          <a:extLst>
            <a:ext uri="{FF2B5EF4-FFF2-40B4-BE49-F238E27FC236}">
              <a16:creationId xmlns:a16="http://schemas.microsoft.com/office/drawing/2014/main" id="{00000000-0008-0000-0100-00000604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962025" y="29241750"/>
          <a:ext cx="5743575" cy="333375"/>
        </a:xfrm>
        <a:prstGeom prst="rect">
          <a:avLst/>
        </a:prstGeom>
        <a:noFill/>
        <a:ln w="9525">
          <a:noFill/>
          <a:miter lim="800000"/>
          <a:headEnd/>
          <a:tailEnd/>
        </a:ln>
      </xdr:spPr>
    </xdr:pic>
    <xdr:clientData/>
  </xdr:twoCellAnchor>
  <xdr:twoCellAnchor editAs="oneCell">
    <xdr:from>
      <xdr:col>0</xdr:col>
      <xdr:colOff>485775</xdr:colOff>
      <xdr:row>126</xdr:row>
      <xdr:rowOff>47625</xdr:rowOff>
    </xdr:from>
    <xdr:to>
      <xdr:col>5</xdr:col>
      <xdr:colOff>600075</xdr:colOff>
      <xdr:row>166</xdr:row>
      <xdr:rowOff>133350</xdr:rowOff>
    </xdr:to>
    <xdr:pic>
      <xdr:nvPicPr>
        <xdr:cNvPr id="1031" name="Picture 292">
          <a:extLst>
            <a:ext uri="{FF2B5EF4-FFF2-40B4-BE49-F238E27FC236}">
              <a16:creationId xmlns:a16="http://schemas.microsoft.com/office/drawing/2014/main" id="{00000000-0008-0000-0100-00000704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485775" y="29594175"/>
          <a:ext cx="6381750" cy="7705725"/>
        </a:xfrm>
        <a:prstGeom prst="rect">
          <a:avLst/>
        </a:prstGeom>
        <a:noFill/>
        <a:ln w="9525">
          <a:noFill/>
          <a:miter lim="800000"/>
          <a:headEnd/>
          <a:tailEnd/>
        </a:ln>
      </xdr:spPr>
    </xdr:pic>
    <xdr:clientData/>
  </xdr:twoCellAnchor>
  <xdr:twoCellAnchor editAs="oneCell">
    <xdr:from>
      <xdr:col>0</xdr:col>
      <xdr:colOff>466725</xdr:colOff>
      <xdr:row>167</xdr:row>
      <xdr:rowOff>28575</xdr:rowOff>
    </xdr:from>
    <xdr:to>
      <xdr:col>5</xdr:col>
      <xdr:colOff>771525</xdr:colOff>
      <xdr:row>195</xdr:row>
      <xdr:rowOff>9525</xdr:rowOff>
    </xdr:to>
    <xdr:pic>
      <xdr:nvPicPr>
        <xdr:cNvPr id="1032" name="Picture 347">
          <a:extLst>
            <a:ext uri="{FF2B5EF4-FFF2-40B4-BE49-F238E27FC236}">
              <a16:creationId xmlns:a16="http://schemas.microsoft.com/office/drawing/2014/main" id="{00000000-0008-0000-0100-000008040000}"/>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466725" y="37385625"/>
          <a:ext cx="6572250" cy="53149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561975</xdr:colOff>
      <xdr:row>1</xdr:row>
      <xdr:rowOff>76200</xdr:rowOff>
    </xdr:from>
    <xdr:to>
      <xdr:col>5</xdr:col>
      <xdr:colOff>981075</xdr:colOff>
      <xdr:row>26</xdr:row>
      <xdr:rowOff>57150</xdr:rowOff>
    </xdr:to>
    <xdr:pic>
      <xdr:nvPicPr>
        <xdr:cNvPr id="2049" name="Picture 2">
          <a:extLst>
            <a:ext uri="{FF2B5EF4-FFF2-40B4-BE49-F238E27FC236}">
              <a16:creationId xmlns:a16="http://schemas.microsoft.com/office/drawing/2014/main" id="{00000000-0008-0000-0200-000001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61975" y="266700"/>
          <a:ext cx="7172325" cy="4743450"/>
        </a:xfrm>
        <a:prstGeom prst="rect">
          <a:avLst/>
        </a:prstGeom>
        <a:noFill/>
        <a:ln w="9525">
          <a:noFill/>
          <a:miter lim="800000"/>
          <a:headEnd/>
          <a:tailEnd/>
        </a:ln>
      </xdr:spPr>
    </xdr:pic>
    <xdr:clientData/>
  </xdr:twoCellAnchor>
  <xdr:twoCellAnchor editAs="oneCell">
    <xdr:from>
      <xdr:col>1</xdr:col>
      <xdr:colOff>323850</xdr:colOff>
      <xdr:row>68</xdr:row>
      <xdr:rowOff>180975</xdr:rowOff>
    </xdr:from>
    <xdr:to>
      <xdr:col>4</xdr:col>
      <xdr:colOff>342900</xdr:colOff>
      <xdr:row>97</xdr:row>
      <xdr:rowOff>123825</xdr:rowOff>
    </xdr:to>
    <xdr:pic>
      <xdr:nvPicPr>
        <xdr:cNvPr id="2051" name="Picture 129">
          <a:extLst>
            <a:ext uri="{FF2B5EF4-FFF2-40B4-BE49-F238E27FC236}">
              <a16:creationId xmlns:a16="http://schemas.microsoft.com/office/drawing/2014/main" id="{00000000-0008-0000-0200-00000308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33450" y="17668875"/>
          <a:ext cx="4733925" cy="54673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514350</xdr:colOff>
      <xdr:row>1</xdr:row>
      <xdr:rowOff>123825</xdr:rowOff>
    </xdr:from>
    <xdr:to>
      <xdr:col>6</xdr:col>
      <xdr:colOff>47625</xdr:colOff>
      <xdr:row>15</xdr:row>
      <xdr:rowOff>85725</xdr:rowOff>
    </xdr:to>
    <xdr:pic>
      <xdr:nvPicPr>
        <xdr:cNvPr id="3073" name="Picture 4">
          <a:extLst>
            <a:ext uri="{FF2B5EF4-FFF2-40B4-BE49-F238E27FC236}">
              <a16:creationId xmlns:a16="http://schemas.microsoft.com/office/drawing/2014/main" id="{00000000-0008-0000-0300-000001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14350" y="314325"/>
          <a:ext cx="7048500" cy="2628900"/>
        </a:xfrm>
        <a:prstGeom prst="rect">
          <a:avLst/>
        </a:prstGeom>
        <a:noFill/>
        <a:ln w="9525">
          <a:noFill/>
          <a:miter lim="800000"/>
          <a:headEnd/>
          <a:tailEnd/>
        </a:ln>
      </xdr:spPr>
    </xdr:pic>
    <xdr:clientData/>
  </xdr:twoCellAnchor>
  <xdr:twoCellAnchor editAs="oneCell">
    <xdr:from>
      <xdr:col>0</xdr:col>
      <xdr:colOff>600075</xdr:colOff>
      <xdr:row>21</xdr:row>
      <xdr:rowOff>161925</xdr:rowOff>
    </xdr:from>
    <xdr:to>
      <xdr:col>5</xdr:col>
      <xdr:colOff>1333500</xdr:colOff>
      <xdr:row>30</xdr:row>
      <xdr:rowOff>123825</xdr:rowOff>
    </xdr:to>
    <xdr:pic>
      <xdr:nvPicPr>
        <xdr:cNvPr id="3074" name="Picture 6">
          <a:extLst>
            <a:ext uri="{FF2B5EF4-FFF2-40B4-BE49-F238E27FC236}">
              <a16:creationId xmlns:a16="http://schemas.microsoft.com/office/drawing/2014/main" id="{00000000-0008-0000-0300-0000020C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00075" y="4257675"/>
          <a:ext cx="6867525" cy="1676400"/>
        </a:xfrm>
        <a:prstGeom prst="rect">
          <a:avLst/>
        </a:prstGeom>
        <a:noFill/>
        <a:ln w="9525">
          <a:noFill/>
          <a:miter lim="800000"/>
          <a:headEnd/>
          <a:tailEnd/>
        </a:ln>
      </xdr:spPr>
    </xdr:pic>
    <xdr:clientData/>
  </xdr:twoCellAnchor>
  <xdr:twoCellAnchor editAs="oneCell">
    <xdr:from>
      <xdr:col>0</xdr:col>
      <xdr:colOff>581025</xdr:colOff>
      <xdr:row>44</xdr:row>
      <xdr:rowOff>123825</xdr:rowOff>
    </xdr:from>
    <xdr:to>
      <xdr:col>5</xdr:col>
      <xdr:colOff>1314450</xdr:colOff>
      <xdr:row>49</xdr:row>
      <xdr:rowOff>66675</xdr:rowOff>
    </xdr:to>
    <xdr:pic>
      <xdr:nvPicPr>
        <xdr:cNvPr id="3075" name="Picture 8">
          <a:extLst>
            <a:ext uri="{FF2B5EF4-FFF2-40B4-BE49-F238E27FC236}">
              <a16:creationId xmlns:a16="http://schemas.microsoft.com/office/drawing/2014/main" id="{00000000-0008-0000-0300-0000030C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81025" y="8601075"/>
          <a:ext cx="6867525" cy="895350"/>
        </a:xfrm>
        <a:prstGeom prst="rect">
          <a:avLst/>
        </a:prstGeom>
        <a:noFill/>
        <a:ln w="9525">
          <a:noFill/>
          <a:miter lim="800000"/>
          <a:headEnd/>
          <a:tailEnd/>
        </a:ln>
      </xdr:spPr>
    </xdr:pic>
    <xdr:clientData/>
  </xdr:twoCellAnchor>
  <xdr:twoCellAnchor editAs="oneCell">
    <xdr:from>
      <xdr:col>0</xdr:col>
      <xdr:colOff>495300</xdr:colOff>
      <xdr:row>68</xdr:row>
      <xdr:rowOff>152400</xdr:rowOff>
    </xdr:from>
    <xdr:to>
      <xdr:col>5</xdr:col>
      <xdr:colOff>1104900</xdr:colOff>
      <xdr:row>91</xdr:row>
      <xdr:rowOff>85725</xdr:rowOff>
    </xdr:to>
    <xdr:pic>
      <xdr:nvPicPr>
        <xdr:cNvPr id="3076" name="Picture 10">
          <a:extLst>
            <a:ext uri="{FF2B5EF4-FFF2-40B4-BE49-F238E27FC236}">
              <a16:creationId xmlns:a16="http://schemas.microsoft.com/office/drawing/2014/main" id="{00000000-0008-0000-0300-0000040C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95300" y="13201650"/>
          <a:ext cx="6743700" cy="4314825"/>
        </a:xfrm>
        <a:prstGeom prst="rect">
          <a:avLst/>
        </a:prstGeom>
        <a:noFill/>
        <a:ln w="9525">
          <a:noFill/>
          <a:miter lim="800000"/>
          <a:headEnd/>
          <a:tailEnd/>
        </a:ln>
      </xdr:spPr>
    </xdr:pic>
    <xdr:clientData/>
  </xdr:twoCellAnchor>
  <xdr:twoCellAnchor editAs="oneCell">
    <xdr:from>
      <xdr:col>0</xdr:col>
      <xdr:colOff>533400</xdr:colOff>
      <xdr:row>92</xdr:row>
      <xdr:rowOff>180975</xdr:rowOff>
    </xdr:from>
    <xdr:to>
      <xdr:col>5</xdr:col>
      <xdr:colOff>1362075</xdr:colOff>
      <xdr:row>133</xdr:row>
      <xdr:rowOff>19050</xdr:rowOff>
    </xdr:to>
    <xdr:pic>
      <xdr:nvPicPr>
        <xdr:cNvPr id="3077" name="Picture 12">
          <a:extLst>
            <a:ext uri="{FF2B5EF4-FFF2-40B4-BE49-F238E27FC236}">
              <a16:creationId xmlns:a16="http://schemas.microsoft.com/office/drawing/2014/main" id="{00000000-0008-0000-0300-0000050C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533400" y="17802225"/>
          <a:ext cx="6962775" cy="76485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571500</xdr:colOff>
      <xdr:row>0</xdr:row>
      <xdr:rowOff>152400</xdr:rowOff>
    </xdr:from>
    <xdr:to>
      <xdr:col>5</xdr:col>
      <xdr:colOff>1323975</xdr:colOff>
      <xdr:row>18</xdr:row>
      <xdr:rowOff>142875</xdr:rowOff>
    </xdr:to>
    <xdr:pic>
      <xdr:nvPicPr>
        <xdr:cNvPr id="2" name="Picture 2">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1500" y="152400"/>
          <a:ext cx="7429500" cy="3419475"/>
        </a:xfrm>
        <a:prstGeom prst="rect">
          <a:avLst/>
        </a:prstGeom>
        <a:noFill/>
        <a:ln w="9525">
          <a:noFill/>
          <a:miter lim="800000"/>
          <a:headEnd/>
          <a:tailEnd/>
        </a:ln>
      </xdr:spPr>
    </xdr:pic>
    <xdr:clientData/>
  </xdr:twoCellAnchor>
  <xdr:twoCellAnchor editAs="oneCell">
    <xdr:from>
      <xdr:col>0</xdr:col>
      <xdr:colOff>600075</xdr:colOff>
      <xdr:row>41</xdr:row>
      <xdr:rowOff>152400</xdr:rowOff>
    </xdr:from>
    <xdr:to>
      <xdr:col>4</xdr:col>
      <xdr:colOff>838200</xdr:colOff>
      <xdr:row>43</xdr:row>
      <xdr:rowOff>57150</xdr:rowOff>
    </xdr:to>
    <xdr:pic>
      <xdr:nvPicPr>
        <xdr:cNvPr id="3" name="Picture 8">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00075" y="9525000"/>
          <a:ext cx="5448300" cy="2857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561975</xdr:colOff>
      <xdr:row>0</xdr:row>
      <xdr:rowOff>171450</xdr:rowOff>
    </xdr:from>
    <xdr:to>
      <xdr:col>6</xdr:col>
      <xdr:colOff>438150</xdr:colOff>
      <xdr:row>17</xdr:row>
      <xdr:rowOff>123825</xdr:rowOff>
    </xdr:to>
    <xdr:pic>
      <xdr:nvPicPr>
        <xdr:cNvPr id="5121" name="Picture 2">
          <a:extLst>
            <a:ext uri="{FF2B5EF4-FFF2-40B4-BE49-F238E27FC236}">
              <a16:creationId xmlns:a16="http://schemas.microsoft.com/office/drawing/2014/main" id="{00000000-0008-0000-0500-0000011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61975" y="171450"/>
          <a:ext cx="7391400" cy="3190875"/>
        </a:xfrm>
        <a:prstGeom prst="rect">
          <a:avLst/>
        </a:prstGeom>
        <a:noFill/>
        <a:ln w="9525">
          <a:noFill/>
          <a:miter lim="800000"/>
          <a:headEnd/>
          <a:tailEnd/>
        </a:ln>
      </xdr:spPr>
    </xdr:pic>
    <xdr:clientData/>
  </xdr:twoCellAnchor>
  <xdr:twoCellAnchor editAs="oneCell">
    <xdr:from>
      <xdr:col>0</xdr:col>
      <xdr:colOff>581025</xdr:colOff>
      <xdr:row>35</xdr:row>
      <xdr:rowOff>123825</xdr:rowOff>
    </xdr:from>
    <xdr:to>
      <xdr:col>6</xdr:col>
      <xdr:colOff>476250</xdr:colOff>
      <xdr:row>39</xdr:row>
      <xdr:rowOff>114300</xdr:rowOff>
    </xdr:to>
    <xdr:pic>
      <xdr:nvPicPr>
        <xdr:cNvPr id="5122" name="Picture 4">
          <a:extLst>
            <a:ext uri="{FF2B5EF4-FFF2-40B4-BE49-F238E27FC236}">
              <a16:creationId xmlns:a16="http://schemas.microsoft.com/office/drawing/2014/main" id="{00000000-0008-0000-0500-000002140000}"/>
            </a:ext>
          </a:extLst>
        </xdr:cNvPr>
        <xdr:cNvPicPr>
          <a:picLocks noChangeAspect="1" noChangeArrowheads="1"/>
        </xdr:cNvPicPr>
      </xdr:nvPicPr>
      <xdr:blipFill>
        <a:blip xmlns:r="http://schemas.openxmlformats.org/officeDocument/2006/relationships" r:embed="rId2" cstate="print"/>
        <a:srcRect b="62201"/>
        <a:stretch>
          <a:fillRect/>
        </a:stretch>
      </xdr:blipFill>
      <xdr:spPr bwMode="auto">
        <a:xfrm>
          <a:off x="581025" y="8134350"/>
          <a:ext cx="7410450" cy="752475"/>
        </a:xfrm>
        <a:prstGeom prst="rect">
          <a:avLst/>
        </a:prstGeom>
        <a:noFill/>
        <a:ln w="9525">
          <a:noFill/>
          <a:miter lim="800000"/>
          <a:headEnd/>
          <a:tailEnd/>
        </a:ln>
      </xdr:spPr>
    </xdr:pic>
    <xdr:clientData/>
  </xdr:twoCellAnchor>
  <xdr:twoCellAnchor editAs="oneCell">
    <xdr:from>
      <xdr:col>0</xdr:col>
      <xdr:colOff>581025</xdr:colOff>
      <xdr:row>50</xdr:row>
      <xdr:rowOff>152400</xdr:rowOff>
    </xdr:from>
    <xdr:to>
      <xdr:col>6</xdr:col>
      <xdr:colOff>438150</xdr:colOff>
      <xdr:row>58</xdr:row>
      <xdr:rowOff>47625</xdr:rowOff>
    </xdr:to>
    <xdr:pic>
      <xdr:nvPicPr>
        <xdr:cNvPr id="5123" name="Picture 6">
          <a:extLst>
            <a:ext uri="{FF2B5EF4-FFF2-40B4-BE49-F238E27FC236}">
              <a16:creationId xmlns:a16="http://schemas.microsoft.com/office/drawing/2014/main" id="{00000000-0008-0000-0500-00000314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81025" y="11020425"/>
          <a:ext cx="7372350" cy="1419225"/>
        </a:xfrm>
        <a:prstGeom prst="rect">
          <a:avLst/>
        </a:prstGeom>
        <a:noFill/>
        <a:ln w="9525">
          <a:noFill/>
          <a:miter lim="800000"/>
          <a:headEnd/>
          <a:tailEnd/>
        </a:ln>
      </xdr:spPr>
    </xdr:pic>
    <xdr:clientData/>
  </xdr:twoCellAnchor>
  <xdr:twoCellAnchor editAs="oneCell">
    <xdr:from>
      <xdr:col>0</xdr:col>
      <xdr:colOff>571500</xdr:colOff>
      <xdr:row>45</xdr:row>
      <xdr:rowOff>0</xdr:rowOff>
    </xdr:from>
    <xdr:to>
      <xdr:col>6</xdr:col>
      <xdr:colOff>466725</xdr:colOff>
      <xdr:row>46</xdr:row>
      <xdr:rowOff>19050</xdr:rowOff>
    </xdr:to>
    <xdr:pic>
      <xdr:nvPicPr>
        <xdr:cNvPr id="5124" name="Picture 4">
          <a:extLst>
            <a:ext uri="{FF2B5EF4-FFF2-40B4-BE49-F238E27FC236}">
              <a16:creationId xmlns:a16="http://schemas.microsoft.com/office/drawing/2014/main" id="{00000000-0008-0000-0500-000004140000}"/>
            </a:ext>
          </a:extLst>
        </xdr:cNvPr>
        <xdr:cNvPicPr>
          <a:picLocks noChangeAspect="1" noChangeArrowheads="1"/>
        </xdr:cNvPicPr>
      </xdr:nvPicPr>
      <xdr:blipFill>
        <a:blip xmlns:r="http://schemas.openxmlformats.org/officeDocument/2006/relationships" r:embed="rId2" cstate="print"/>
        <a:srcRect t="89474"/>
        <a:stretch>
          <a:fillRect/>
        </a:stretch>
      </xdr:blipFill>
      <xdr:spPr bwMode="auto">
        <a:xfrm>
          <a:off x="571500" y="9915525"/>
          <a:ext cx="7410450" cy="209550"/>
        </a:xfrm>
        <a:prstGeom prst="rect">
          <a:avLst/>
        </a:prstGeom>
        <a:noFill/>
        <a:ln w="9525">
          <a:noFill/>
          <a:miter lim="800000"/>
          <a:headEnd/>
          <a:tailEnd/>
        </a:ln>
      </xdr:spPr>
    </xdr:pic>
    <xdr:clientData/>
  </xdr:twoCellAnchor>
  <xdr:twoCellAnchor editAs="oneCell">
    <xdr:from>
      <xdr:col>0</xdr:col>
      <xdr:colOff>581025</xdr:colOff>
      <xdr:row>40</xdr:row>
      <xdr:rowOff>66675</xdr:rowOff>
    </xdr:from>
    <xdr:to>
      <xdr:col>6</xdr:col>
      <xdr:colOff>371475</xdr:colOff>
      <xdr:row>44</xdr:row>
      <xdr:rowOff>19050</xdr:rowOff>
    </xdr:to>
    <xdr:pic>
      <xdr:nvPicPr>
        <xdr:cNvPr id="5125" name="Picture 211">
          <a:extLst>
            <a:ext uri="{FF2B5EF4-FFF2-40B4-BE49-F238E27FC236}">
              <a16:creationId xmlns:a16="http://schemas.microsoft.com/office/drawing/2014/main" id="{00000000-0008-0000-0500-00000514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581025" y="9029700"/>
          <a:ext cx="7305675" cy="7143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Custom 4">
      <a:dk1>
        <a:sysClr val="windowText" lastClr="000000"/>
      </a:dk1>
      <a:lt1>
        <a:sysClr val="window" lastClr="FFFFFF"/>
      </a:lt1>
      <a:dk2>
        <a:srgbClr val="97B953"/>
      </a:dk2>
      <a:lt2>
        <a:srgbClr val="EEECE1"/>
      </a:lt2>
      <a:accent1>
        <a:srgbClr val="4F6128"/>
      </a:accent1>
      <a:accent2>
        <a:srgbClr val="C0504D"/>
      </a:accent2>
      <a:accent3>
        <a:srgbClr val="99BA56"/>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pcc-nggip.iges.or.jp/public/2006gl/index.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1"/>
  <sheetViews>
    <sheetView showGridLines="0" workbookViewId="0">
      <selection activeCell="C5" sqref="C5"/>
    </sheetView>
  </sheetViews>
  <sheetFormatPr baseColWidth="10" defaultColWidth="8.83203125" defaultRowHeight="15" x14ac:dyDescent="0.2"/>
  <cols>
    <col min="2" max="2" width="73.33203125" customWidth="1"/>
  </cols>
  <sheetData>
    <row r="2" spans="2:4" ht="47" x14ac:dyDescent="0.55000000000000004">
      <c r="B2" s="84" t="s">
        <v>128</v>
      </c>
    </row>
    <row r="3" spans="2:4" ht="126" customHeight="1" x14ac:dyDescent="0.2">
      <c r="B3" s="87" t="s">
        <v>129</v>
      </c>
    </row>
    <row r="4" spans="2:4" ht="66" customHeight="1" x14ac:dyDescent="0.2">
      <c r="B4" s="87" t="s">
        <v>130</v>
      </c>
    </row>
    <row r="5" spans="2:4" ht="123" customHeight="1" x14ac:dyDescent="0.2">
      <c r="B5" s="87" t="s">
        <v>225</v>
      </c>
    </row>
    <row r="6" spans="2:4" ht="20.25" customHeight="1" x14ac:dyDescent="0.2">
      <c r="B6" s="85" t="s">
        <v>131</v>
      </c>
    </row>
    <row r="7" spans="2:4" ht="152.25" customHeight="1" x14ac:dyDescent="0.2">
      <c r="B7" s="87" t="s">
        <v>226</v>
      </c>
      <c r="D7" s="173"/>
    </row>
    <row r="9" spans="2:4" ht="16" x14ac:dyDescent="0.2">
      <c r="B9" s="86" t="s">
        <v>132</v>
      </c>
    </row>
    <row r="31" spans="2:2" x14ac:dyDescent="0.2">
      <c r="B31" s="2"/>
    </row>
  </sheetData>
  <sheetProtection selectLockedCells="1" selectUnlockedCells="1"/>
  <hyperlinks>
    <hyperlink ref="B9"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3:I124"/>
  <sheetViews>
    <sheetView showGridLines="0" tabSelected="1" zoomScale="110" zoomScaleNormal="110" workbookViewId="0">
      <selection activeCell="C52" sqref="C52"/>
    </sheetView>
  </sheetViews>
  <sheetFormatPr baseColWidth="10" defaultColWidth="8.83203125" defaultRowHeight="15" x14ac:dyDescent="0.2"/>
  <cols>
    <col min="1" max="1" width="8.5" customWidth="1"/>
    <col min="2" max="2" width="20.6640625" customWidth="1"/>
    <col min="3" max="3" width="22.33203125" customWidth="1"/>
    <col min="4" max="4" width="21.6640625" customWidth="1"/>
    <col min="5" max="9" width="20.6640625" customWidth="1"/>
  </cols>
  <sheetData>
    <row r="33" spans="2:7" x14ac:dyDescent="0.2">
      <c r="B33" s="6" t="s">
        <v>0</v>
      </c>
      <c r="C33" s="8" t="s">
        <v>1</v>
      </c>
      <c r="D33" s="9"/>
      <c r="E33" s="9"/>
      <c r="F33" s="9"/>
      <c r="G33" s="10"/>
    </row>
    <row r="34" spans="2:7" x14ac:dyDescent="0.2">
      <c r="B34" s="3"/>
      <c r="C34" s="4" t="s">
        <v>151</v>
      </c>
      <c r="D34" s="4" t="s">
        <v>150</v>
      </c>
      <c r="E34" s="4" t="s">
        <v>149</v>
      </c>
      <c r="F34" s="4" t="s">
        <v>148</v>
      </c>
      <c r="G34" s="4" t="s">
        <v>147</v>
      </c>
    </row>
    <row r="35" spans="2:7" x14ac:dyDescent="0.2">
      <c r="B35" s="120" t="s">
        <v>112</v>
      </c>
      <c r="C35" s="140">
        <v>265</v>
      </c>
      <c r="D35" s="140">
        <v>15</v>
      </c>
      <c r="E35" s="140">
        <v>12</v>
      </c>
      <c r="F35" s="140">
        <v>24</v>
      </c>
      <c r="G35" s="141">
        <v>42</v>
      </c>
    </row>
    <row r="36" spans="2:7" x14ac:dyDescent="0.2">
      <c r="B36" s="142">
        <f>(C35-D35+E35-F35)*G35</f>
        <v>9996</v>
      </c>
    </row>
    <row r="39" spans="2:7" x14ac:dyDescent="0.2">
      <c r="B39" s="7" t="s">
        <v>2</v>
      </c>
      <c r="C39" s="7" t="s">
        <v>3</v>
      </c>
      <c r="D39" s="7" t="s">
        <v>4</v>
      </c>
    </row>
    <row r="40" spans="2:7" x14ac:dyDescent="0.2">
      <c r="B40" s="121" t="s">
        <v>152</v>
      </c>
      <c r="C40" s="4" t="s">
        <v>6</v>
      </c>
      <c r="D40" s="174">
        <v>769921800</v>
      </c>
    </row>
    <row r="41" spans="2:7" x14ac:dyDescent="0.2">
      <c r="B41" s="121" t="s">
        <v>153</v>
      </c>
      <c r="C41" s="4" t="s">
        <v>6</v>
      </c>
      <c r="D41" s="175">
        <v>43039</v>
      </c>
      <c r="E41" s="13"/>
    </row>
    <row r="42" spans="2:7" x14ac:dyDescent="0.2">
      <c r="B42" s="121" t="s">
        <v>154</v>
      </c>
      <c r="C42" s="4" t="s">
        <v>9</v>
      </c>
      <c r="D42" s="175">
        <f>B36</f>
        <v>9996</v>
      </c>
    </row>
    <row r="44" spans="2:7" ht="16" x14ac:dyDescent="0.2">
      <c r="B44" s="176" t="s">
        <v>227</v>
      </c>
      <c r="C44" s="176"/>
      <c r="D44" s="176"/>
      <c r="E44" s="176"/>
      <c r="F44" s="176"/>
      <c r="G44" s="176"/>
    </row>
    <row r="45" spans="2:7" ht="97.5" customHeight="1" x14ac:dyDescent="0.2">
      <c r="B45" s="177" t="s">
        <v>228</v>
      </c>
      <c r="C45" s="177"/>
      <c r="D45" s="177"/>
      <c r="E45" s="177"/>
      <c r="F45" s="177"/>
      <c r="G45" s="177"/>
    </row>
    <row r="46" spans="2:7" ht="16" x14ac:dyDescent="0.2">
      <c r="B46" s="178" t="s">
        <v>229</v>
      </c>
      <c r="C46" s="178"/>
      <c r="D46" s="178"/>
      <c r="E46" s="178"/>
      <c r="F46" s="178"/>
      <c r="G46" s="178"/>
    </row>
    <row r="47" spans="2:7" ht="16" x14ac:dyDescent="0.2">
      <c r="B47" s="179" t="s">
        <v>230</v>
      </c>
      <c r="C47" s="180"/>
      <c r="D47" s="180"/>
      <c r="E47" s="180"/>
      <c r="F47" s="180"/>
      <c r="G47" s="180"/>
    </row>
    <row r="48" spans="2:7" ht="35.25" customHeight="1" x14ac:dyDescent="0.2">
      <c r="B48" s="181" t="s">
        <v>231</v>
      </c>
      <c r="C48" s="181"/>
      <c r="D48" s="181"/>
      <c r="E48" s="181"/>
      <c r="F48" s="181"/>
      <c r="G48" s="181"/>
    </row>
    <row r="50" spans="2:9" ht="17" x14ac:dyDescent="0.25">
      <c r="B50" s="6" t="s">
        <v>10</v>
      </c>
      <c r="C50" s="182" t="s">
        <v>113</v>
      </c>
      <c r="D50" s="182"/>
      <c r="E50" s="182"/>
      <c r="F50" s="143"/>
      <c r="G50" s="123"/>
    </row>
    <row r="51" spans="2:9" x14ac:dyDescent="0.2">
      <c r="B51" s="3" t="s">
        <v>114</v>
      </c>
      <c r="C51" s="4" t="s">
        <v>11</v>
      </c>
      <c r="D51" s="4" t="s">
        <v>12</v>
      </c>
      <c r="E51" s="4" t="s">
        <v>13</v>
      </c>
      <c r="F51" s="144"/>
    </row>
    <row r="52" spans="2:9" x14ac:dyDescent="0.2">
      <c r="B52" s="3" t="s">
        <v>121</v>
      </c>
      <c r="C52" s="72">
        <v>14.47</v>
      </c>
      <c r="D52" s="73">
        <v>1</v>
      </c>
      <c r="E52" s="74">
        <v>3.6666666666666665</v>
      </c>
      <c r="F52" s="145"/>
    </row>
    <row r="53" spans="2:9" x14ac:dyDescent="0.2">
      <c r="B53" s="3" t="s">
        <v>122</v>
      </c>
      <c r="C53" s="72">
        <v>25.63</v>
      </c>
      <c r="D53" s="73">
        <v>1</v>
      </c>
      <c r="E53" s="74">
        <v>3.6666666666666665</v>
      </c>
      <c r="F53" s="146"/>
    </row>
    <row r="54" spans="2:9" x14ac:dyDescent="0.2">
      <c r="B54" s="3" t="s">
        <v>123</v>
      </c>
      <c r="C54" s="72">
        <v>19.95</v>
      </c>
      <c r="D54" s="73">
        <v>1</v>
      </c>
      <c r="E54" s="74">
        <v>3.6666666666666665</v>
      </c>
      <c r="F54" s="147"/>
      <c r="I54" s="75"/>
    </row>
    <row r="55" spans="2:9" x14ac:dyDescent="0.2">
      <c r="B55" s="3" t="s">
        <v>124</v>
      </c>
      <c r="C55" s="32">
        <f>C52*D52*E52</f>
        <v>53.056666666666665</v>
      </c>
    </row>
    <row r="56" spans="2:9" x14ac:dyDescent="0.2">
      <c r="B56" s="3" t="s">
        <v>125</v>
      </c>
      <c r="C56" s="32">
        <f t="shared" ref="C56:C57" si="0">C53*D53*E53</f>
        <v>93.976666666666659</v>
      </c>
    </row>
    <row r="57" spans="2:9" x14ac:dyDescent="0.2">
      <c r="B57" s="3" t="s">
        <v>126</v>
      </c>
      <c r="C57" s="32">
        <f t="shared" si="0"/>
        <v>73.149999999999991</v>
      </c>
    </row>
    <row r="63" spans="2:9" ht="34" x14ac:dyDescent="0.25">
      <c r="B63" s="7" t="s">
        <v>2</v>
      </c>
      <c r="C63" s="7" t="s">
        <v>3</v>
      </c>
      <c r="D63" s="122" t="s">
        <v>167</v>
      </c>
      <c r="E63" s="122" t="s">
        <v>166</v>
      </c>
    </row>
    <row r="64" spans="2:9" x14ac:dyDescent="0.2">
      <c r="B64" s="3" t="s">
        <v>5</v>
      </c>
      <c r="C64" s="3" t="s">
        <v>6</v>
      </c>
      <c r="D64" s="148">
        <v>1</v>
      </c>
      <c r="E64" s="149">
        <v>0.1</v>
      </c>
    </row>
    <row r="65" spans="2:7" x14ac:dyDescent="0.2">
      <c r="B65" s="3" t="s">
        <v>7</v>
      </c>
      <c r="C65" s="3" t="s">
        <v>6</v>
      </c>
      <c r="D65" s="148">
        <v>11</v>
      </c>
      <c r="E65" s="149">
        <v>1.6</v>
      </c>
    </row>
    <row r="66" spans="2:7" x14ac:dyDescent="0.2">
      <c r="B66" s="3" t="s">
        <v>8</v>
      </c>
      <c r="C66" s="3" t="s">
        <v>9</v>
      </c>
      <c r="D66" s="148">
        <v>11</v>
      </c>
      <c r="E66" s="149">
        <v>0.6</v>
      </c>
    </row>
    <row r="68" spans="2:7" ht="21" customHeight="1" x14ac:dyDescent="0.25">
      <c r="B68" s="130" t="s">
        <v>159</v>
      </c>
      <c r="C68" s="130"/>
      <c r="D68" s="130"/>
      <c r="E68" s="131"/>
      <c r="F68" s="129"/>
      <c r="G68" s="129"/>
    </row>
    <row r="69" spans="2:7" ht="60" customHeight="1" x14ac:dyDescent="0.2">
      <c r="B69" s="185" t="s">
        <v>206</v>
      </c>
      <c r="C69" s="185"/>
      <c r="D69" s="185"/>
      <c r="E69" s="185"/>
      <c r="F69" s="185"/>
    </row>
    <row r="70" spans="2:7" ht="16" x14ac:dyDescent="0.2">
      <c r="B70" s="127" t="s">
        <v>156</v>
      </c>
      <c r="C70" s="90"/>
      <c r="D70" s="90"/>
      <c r="E70" s="90"/>
      <c r="F70" s="90"/>
    </row>
    <row r="71" spans="2:7" x14ac:dyDescent="0.2">
      <c r="B71" s="124"/>
      <c r="C71" s="124"/>
      <c r="D71" s="124"/>
      <c r="E71" s="124"/>
    </row>
    <row r="72" spans="2:7" ht="16" x14ac:dyDescent="0.2">
      <c r="B72" s="125" t="s">
        <v>155</v>
      </c>
      <c r="C72" s="125"/>
      <c r="D72" s="125"/>
      <c r="E72" s="125"/>
      <c r="F72" s="126"/>
    </row>
    <row r="73" spans="2:7" ht="35.25" customHeight="1" x14ac:dyDescent="0.2">
      <c r="B73" s="184" t="s">
        <v>195</v>
      </c>
      <c r="C73" s="184"/>
      <c r="D73" s="184"/>
      <c r="E73" s="184"/>
      <c r="F73" s="184"/>
    </row>
    <row r="74" spans="2:7" ht="17" x14ac:dyDescent="0.25">
      <c r="B74" s="6" t="s">
        <v>14</v>
      </c>
      <c r="C74" s="8" t="s">
        <v>115</v>
      </c>
      <c r="D74" s="9"/>
      <c r="E74" s="9"/>
      <c r="F74" s="11"/>
    </row>
    <row r="75" spans="2:7" ht="25" x14ac:dyDescent="0.2">
      <c r="B75" s="3"/>
      <c r="C75" s="134" t="s">
        <v>15</v>
      </c>
      <c r="D75" s="135" t="s">
        <v>197</v>
      </c>
      <c r="E75" s="135" t="s">
        <v>196</v>
      </c>
      <c r="F75" s="134" t="s">
        <v>157</v>
      </c>
      <c r="G75" s="5" t="s">
        <v>203</v>
      </c>
    </row>
    <row r="76" spans="2:7" x14ac:dyDescent="0.2">
      <c r="B76" s="3" t="s">
        <v>17</v>
      </c>
      <c r="C76" s="136">
        <f>D40</f>
        <v>769921800</v>
      </c>
      <c r="D76" s="150">
        <f>1.029*1/1000</f>
        <v>1.029E-3</v>
      </c>
      <c r="E76" s="151">
        <f>C55</f>
        <v>53.056666666666665</v>
      </c>
      <c r="F76" s="137">
        <v>1E-3</v>
      </c>
      <c r="G76" s="153">
        <f>C76*D76*E76*F76</f>
        <v>42034.119346758001</v>
      </c>
    </row>
    <row r="77" spans="2:7" x14ac:dyDescent="0.2">
      <c r="B77" s="3" t="s">
        <v>18</v>
      </c>
      <c r="C77" s="138">
        <f>D41</f>
        <v>43039</v>
      </c>
      <c r="D77" s="151">
        <v>22.05</v>
      </c>
      <c r="E77" s="151">
        <f>C56</f>
        <v>93.976666666666659</v>
      </c>
      <c r="F77" s="137">
        <v>1E-3</v>
      </c>
      <c r="G77" s="153">
        <f t="shared" ref="G77:G78" si="1">C77*D77*E77*F77</f>
        <v>89184.791734500002</v>
      </c>
    </row>
    <row r="78" spans="2:7" x14ac:dyDescent="0.2">
      <c r="B78" s="3" t="s">
        <v>19</v>
      </c>
      <c r="C78" s="139">
        <f>D42</f>
        <v>9996</v>
      </c>
      <c r="D78" s="152">
        <f>5.825/42</f>
        <v>0.1386904761904762</v>
      </c>
      <c r="E78" s="151">
        <f>C57</f>
        <v>73.149999999999991</v>
      </c>
      <c r="F78" s="137">
        <v>1E-3</v>
      </c>
      <c r="G78" s="153">
        <f t="shared" si="1"/>
        <v>101.4115025</v>
      </c>
    </row>
    <row r="79" spans="2:7" x14ac:dyDescent="0.2">
      <c r="B79" s="3" t="s">
        <v>20</v>
      </c>
      <c r="G79" s="153">
        <f>G76+G77+G78</f>
        <v>131320.32258375801</v>
      </c>
    </row>
    <row r="81" spans="2:7" ht="21" customHeight="1" x14ac:dyDescent="0.25">
      <c r="B81" s="128" t="s">
        <v>158</v>
      </c>
      <c r="C81" s="128"/>
      <c r="D81" s="128"/>
      <c r="E81" s="129"/>
      <c r="F81" s="129"/>
      <c r="G81" s="129"/>
    </row>
    <row r="82" spans="2:7" ht="79.5" customHeight="1" x14ac:dyDescent="0.2">
      <c r="B82" s="183" t="s">
        <v>207</v>
      </c>
      <c r="C82" s="183"/>
      <c r="D82" s="183"/>
      <c r="E82" s="183"/>
      <c r="F82" s="183"/>
    </row>
    <row r="84" spans="2:7" ht="18" x14ac:dyDescent="0.2">
      <c r="B84" s="186" t="s">
        <v>160</v>
      </c>
      <c r="C84" s="186"/>
      <c r="D84" s="186"/>
      <c r="E84" s="186"/>
      <c r="F84" s="90"/>
    </row>
    <row r="85" spans="2:7" ht="33" customHeight="1" x14ac:dyDescent="0.2">
      <c r="B85" s="187" t="s">
        <v>161</v>
      </c>
      <c r="C85" s="188"/>
      <c r="D85" s="188"/>
      <c r="E85" s="188"/>
      <c r="F85" s="189"/>
    </row>
    <row r="86" spans="2:7" ht="18" x14ac:dyDescent="0.2">
      <c r="B86" s="186" t="s">
        <v>162</v>
      </c>
      <c r="C86" s="186"/>
      <c r="D86" s="186"/>
      <c r="E86" s="186"/>
      <c r="F86" s="90"/>
    </row>
    <row r="87" spans="2:7" ht="33.75" customHeight="1" x14ac:dyDescent="0.2">
      <c r="B87" s="187" t="s">
        <v>163</v>
      </c>
      <c r="C87" s="188"/>
      <c r="D87" s="188"/>
      <c r="E87" s="188"/>
      <c r="F87" s="188"/>
    </row>
    <row r="89" spans="2:7" x14ac:dyDescent="0.2">
      <c r="B89" s="183" t="s">
        <v>164</v>
      </c>
      <c r="C89" s="183"/>
      <c r="D89" s="183"/>
      <c r="E89" s="183"/>
      <c r="F89" s="183"/>
    </row>
    <row r="90" spans="2:7" x14ac:dyDescent="0.2">
      <c r="B90" s="183"/>
      <c r="C90" s="183"/>
      <c r="D90" s="183"/>
      <c r="E90" s="183"/>
      <c r="F90" s="183"/>
    </row>
    <row r="93" spans="2:7" x14ac:dyDescent="0.2">
      <c r="B93" s="6" t="s">
        <v>21</v>
      </c>
      <c r="C93" s="8" t="s">
        <v>22</v>
      </c>
      <c r="D93" s="9"/>
      <c r="E93" s="9"/>
      <c r="F93" s="11"/>
    </row>
    <row r="94" spans="2:7" x14ac:dyDescent="0.2">
      <c r="B94" s="3" t="s">
        <v>165</v>
      </c>
      <c r="C94" s="4" t="s">
        <v>23</v>
      </c>
      <c r="D94" s="4" t="s">
        <v>199</v>
      </c>
      <c r="E94" s="4" t="s">
        <v>146</v>
      </c>
      <c r="F94" s="5" t="s">
        <v>200</v>
      </c>
    </row>
    <row r="95" spans="2:7" x14ac:dyDescent="0.2">
      <c r="B95" s="3" t="s">
        <v>17</v>
      </c>
      <c r="C95" s="76">
        <v>792250</v>
      </c>
      <c r="D95" s="77">
        <f>D64</f>
        <v>1</v>
      </c>
      <c r="E95" s="82">
        <f>1/1000000</f>
        <v>9.9999999999999995E-7</v>
      </c>
      <c r="F95" s="155">
        <f>C95*D95*E95</f>
        <v>0.79225000000000001</v>
      </c>
    </row>
    <row r="96" spans="2:7" x14ac:dyDescent="0.2">
      <c r="B96" s="3" t="s">
        <v>18</v>
      </c>
      <c r="C96" s="76">
        <v>951932</v>
      </c>
      <c r="D96" s="77">
        <f t="shared" ref="D96:D97" si="2">D65</f>
        <v>11</v>
      </c>
      <c r="E96" s="82">
        <f t="shared" ref="E96:E97" si="3">1/1000000</f>
        <v>9.9999999999999995E-7</v>
      </c>
      <c r="F96" s="155">
        <f>C96*D96*E96</f>
        <v>10.471252</v>
      </c>
    </row>
    <row r="97" spans="2:6" x14ac:dyDescent="0.2">
      <c r="B97" s="3" t="s">
        <v>19</v>
      </c>
      <c r="C97" s="76">
        <v>1385</v>
      </c>
      <c r="D97" s="77">
        <f t="shared" si="2"/>
        <v>11</v>
      </c>
      <c r="E97" s="82">
        <f t="shared" si="3"/>
        <v>9.9999999999999995E-7</v>
      </c>
      <c r="F97" s="155">
        <f>C97*D97*E97</f>
        <v>1.5234999999999999E-2</v>
      </c>
    </row>
    <row r="98" spans="2:6" x14ac:dyDescent="0.2">
      <c r="B98" s="3" t="s">
        <v>24</v>
      </c>
      <c r="F98" s="155">
        <f>F95+F96+F97</f>
        <v>11.278737</v>
      </c>
    </row>
    <row r="100" spans="2:6" x14ac:dyDescent="0.2">
      <c r="B100" s="6" t="s">
        <v>25</v>
      </c>
      <c r="C100" s="8" t="s">
        <v>26</v>
      </c>
      <c r="D100" s="9"/>
      <c r="E100" s="9"/>
      <c r="F100" s="11"/>
    </row>
    <row r="101" spans="2:6" x14ac:dyDescent="0.2">
      <c r="B101" s="3" t="s">
        <v>33</v>
      </c>
      <c r="C101" s="4" t="s">
        <v>23</v>
      </c>
      <c r="D101" s="4" t="s">
        <v>198</v>
      </c>
      <c r="E101" s="4" t="s">
        <v>146</v>
      </c>
      <c r="F101" s="5" t="s">
        <v>201</v>
      </c>
    </row>
    <row r="102" spans="2:6" x14ac:dyDescent="0.2">
      <c r="B102" s="3" t="s">
        <v>110</v>
      </c>
      <c r="C102" s="76">
        <f>C95</f>
        <v>792250</v>
      </c>
      <c r="D102" s="79">
        <f>E64</f>
        <v>0.1</v>
      </c>
      <c r="E102" s="78">
        <f>1/1000000</f>
        <v>9.9999999999999995E-7</v>
      </c>
      <c r="F102" s="154">
        <f>C102*D102*E102</f>
        <v>7.922499999999999E-2</v>
      </c>
    </row>
    <row r="103" spans="2:6" x14ac:dyDescent="0.2">
      <c r="B103" s="3" t="s">
        <v>111</v>
      </c>
      <c r="C103" s="76">
        <f t="shared" ref="C103:C104" si="4">C96</f>
        <v>951932</v>
      </c>
      <c r="D103" s="79">
        <f t="shared" ref="D103:D104" si="5">E65</f>
        <v>1.6</v>
      </c>
      <c r="E103" s="78">
        <f t="shared" ref="E103:E104" si="6">1/1000000</f>
        <v>9.9999999999999995E-7</v>
      </c>
      <c r="F103" s="154">
        <f>C103*D103*E103</f>
        <v>1.5230912000000001</v>
      </c>
    </row>
    <row r="104" spans="2:6" x14ac:dyDescent="0.2">
      <c r="B104" s="3" t="s">
        <v>19</v>
      </c>
      <c r="C104" s="76">
        <f t="shared" si="4"/>
        <v>1385</v>
      </c>
      <c r="D104" s="79">
        <f t="shared" si="5"/>
        <v>0.6</v>
      </c>
      <c r="E104" s="78">
        <f t="shared" si="6"/>
        <v>9.9999999999999995E-7</v>
      </c>
      <c r="F104" s="154">
        <f>C104*D104*E104</f>
        <v>8.3099999999999992E-4</v>
      </c>
    </row>
    <row r="105" spans="2:6" x14ac:dyDescent="0.2">
      <c r="B105" s="3" t="s">
        <v>27</v>
      </c>
      <c r="F105" s="154">
        <f>F102+F103+F104</f>
        <v>1.6031472000000002</v>
      </c>
    </row>
    <row r="119" spans="2:7" x14ac:dyDescent="0.2">
      <c r="B119" s="6" t="s">
        <v>28</v>
      </c>
      <c r="C119" s="8" t="s">
        <v>29</v>
      </c>
      <c r="D119" s="9"/>
      <c r="E119" s="11"/>
    </row>
    <row r="120" spans="2:7" ht="25" x14ac:dyDescent="0.2">
      <c r="B120" s="3"/>
      <c r="C120" s="4" t="s">
        <v>16</v>
      </c>
      <c r="D120" s="4" t="s">
        <v>30</v>
      </c>
      <c r="E120" s="115" t="s">
        <v>202</v>
      </c>
    </row>
    <row r="121" spans="2:7" x14ac:dyDescent="0.2">
      <c r="B121" s="3" t="s">
        <v>31</v>
      </c>
      <c r="C121" s="80">
        <f>G79</f>
        <v>131320.32258375801</v>
      </c>
      <c r="D121" s="62">
        <v>1</v>
      </c>
      <c r="E121" s="153">
        <f>C121*D121</f>
        <v>131320.32258375801</v>
      </c>
    </row>
    <row r="122" spans="2:7" x14ac:dyDescent="0.2">
      <c r="B122" s="3" t="s">
        <v>32</v>
      </c>
      <c r="C122" s="61">
        <f>F98</f>
        <v>11.278737</v>
      </c>
      <c r="D122" s="62">
        <v>21</v>
      </c>
      <c r="E122" s="153">
        <f>C122*D122</f>
        <v>236.853477</v>
      </c>
    </row>
    <row r="123" spans="2:7" x14ac:dyDescent="0.2">
      <c r="B123" s="3" t="s">
        <v>33</v>
      </c>
      <c r="C123" s="61">
        <f>F105</f>
        <v>1.6031472000000002</v>
      </c>
      <c r="D123" s="62">
        <v>310</v>
      </c>
      <c r="E123" s="153">
        <f>C123*D123</f>
        <v>496.97563200000008</v>
      </c>
    </row>
    <row r="124" spans="2:7" x14ac:dyDescent="0.2">
      <c r="B124" s="3" t="s">
        <v>34</v>
      </c>
      <c r="E124" s="153">
        <f>E121+E122+E123</f>
        <v>132054.15169275799</v>
      </c>
      <c r="G124" s="14"/>
    </row>
  </sheetData>
  <sheetProtection sheet="1" objects="1" scenarios="1" selectLockedCells="1"/>
  <mergeCells count="14">
    <mergeCell ref="C50:E50"/>
    <mergeCell ref="B89:F90"/>
    <mergeCell ref="B73:F73"/>
    <mergeCell ref="B69:F69"/>
    <mergeCell ref="B82:F82"/>
    <mergeCell ref="B84:E84"/>
    <mergeCell ref="B85:F85"/>
    <mergeCell ref="B86:E86"/>
    <mergeCell ref="B87:F87"/>
    <mergeCell ref="B44:G44"/>
    <mergeCell ref="B45:G45"/>
    <mergeCell ref="B46:G46"/>
    <mergeCell ref="B47:G47"/>
    <mergeCell ref="B48:G48"/>
  </mergeCells>
  <phoneticPr fontId="22" type="noConversion"/>
  <conditionalFormatting sqref="D42 B36">
    <cfRule type="cellIs" dxfId="75" priority="37" operator="notEqual">
      <formula>9996</formula>
    </cfRule>
  </conditionalFormatting>
  <conditionalFormatting sqref="D41">
    <cfRule type="cellIs" dxfId="74" priority="35" operator="notBetween">
      <formula>43038</formula>
      <formula>43040</formula>
    </cfRule>
  </conditionalFormatting>
  <conditionalFormatting sqref="D40">
    <cfRule type="cellIs" dxfId="73" priority="34" operator="notBetween">
      <formula>769921799</formula>
      <formula>7699621801</formula>
    </cfRule>
  </conditionalFormatting>
  <conditionalFormatting sqref="C55:C57">
    <cfRule type="cellIs" dxfId="72" priority="32" operator="notBetween">
      <formula>0.0544</formula>
      <formula>0.0549</formula>
    </cfRule>
  </conditionalFormatting>
  <conditionalFormatting sqref="C56">
    <cfRule type="cellIs" dxfId="71" priority="31" operator="notBetween">
      <formula>2071</formula>
      <formula>2080</formula>
    </cfRule>
  </conditionalFormatting>
  <conditionalFormatting sqref="C57">
    <cfRule type="cellIs" dxfId="70" priority="30" operator="notBetween">
      <formula>10</formula>
      <formula>10.5</formula>
    </cfRule>
  </conditionalFormatting>
  <conditionalFormatting sqref="D64">
    <cfRule type="cellIs" dxfId="69" priority="26" operator="notBetween">
      <formula>0.9</formula>
      <formula>1.1</formula>
    </cfRule>
  </conditionalFormatting>
  <conditionalFormatting sqref="D65">
    <cfRule type="cellIs" dxfId="68" priority="25" operator="notBetween">
      <formula>10</formula>
      <formula>12</formula>
    </cfRule>
  </conditionalFormatting>
  <conditionalFormatting sqref="E64">
    <cfRule type="cellIs" dxfId="67" priority="24" operator="notBetween">
      <formula>0.08</formula>
      <formula>0.15</formula>
    </cfRule>
  </conditionalFormatting>
  <conditionalFormatting sqref="E66">
    <cfRule type="cellIs" dxfId="66" priority="23" operator="notBetween">
      <formula>0.5</formula>
      <formula>0.7</formula>
    </cfRule>
  </conditionalFormatting>
  <conditionalFormatting sqref="F105 E65">
    <cfRule type="cellIs" dxfId="65" priority="22" operator="notBetween">
      <formula>1.5</formula>
      <formula>1.7</formula>
    </cfRule>
  </conditionalFormatting>
  <conditionalFormatting sqref="G76:G78">
    <cfRule type="cellIs" dxfId="64" priority="21" operator="notBetween">
      <formula>42030</formula>
      <formula>42100</formula>
    </cfRule>
  </conditionalFormatting>
  <conditionalFormatting sqref="G77">
    <cfRule type="cellIs" dxfId="63" priority="20" operator="notBetween">
      <formula>89000</formula>
      <formula>90000</formula>
    </cfRule>
  </conditionalFormatting>
  <conditionalFormatting sqref="G78">
    <cfRule type="cellIs" dxfId="62" priority="19" operator="notBetween">
      <formula>100</formula>
      <formula>102</formula>
    </cfRule>
  </conditionalFormatting>
  <conditionalFormatting sqref="G79">
    <cfRule type="cellIs" dxfId="61" priority="18" operator="notBetween">
      <formula>131000</formula>
      <formula>132000</formula>
    </cfRule>
  </conditionalFormatting>
  <conditionalFormatting sqref="F96">
    <cfRule type="cellIs" dxfId="60" priority="17" operator="notBetween">
      <formula>10</formula>
      <formula>11</formula>
    </cfRule>
  </conditionalFormatting>
  <conditionalFormatting sqref="F97">
    <cfRule type="cellIs" dxfId="59" priority="16" operator="notBetween">
      <formula>0.014</formula>
      <formula>0.016</formula>
    </cfRule>
  </conditionalFormatting>
  <conditionalFormatting sqref="F98">
    <cfRule type="cellIs" dxfId="58" priority="15" operator="notBetween">
      <formula>11.2</formula>
      <formula>11.3</formula>
    </cfRule>
  </conditionalFormatting>
  <conditionalFormatting sqref="F95:F97">
    <cfRule type="cellIs" dxfId="57" priority="14" operator="notBetween">
      <formula>0.7</formula>
      <formula>1</formula>
    </cfRule>
  </conditionalFormatting>
  <conditionalFormatting sqref="F103">
    <cfRule type="cellIs" dxfId="56" priority="13" operator="notBetween">
      <formula>1.5</formula>
      <formula>1.6</formula>
    </cfRule>
  </conditionalFormatting>
  <conditionalFormatting sqref="F104">
    <cfRule type="cellIs" dxfId="55" priority="12" operator="notBetween">
      <formula>0.0008</formula>
      <formula>0.006</formula>
    </cfRule>
  </conditionalFormatting>
  <conditionalFormatting sqref="F102:F104">
    <cfRule type="cellIs" dxfId="54" priority="11" operator="notBetween">
      <formula>0.01</formula>
      <formula>0.1</formula>
    </cfRule>
  </conditionalFormatting>
  <conditionalFormatting sqref="E122">
    <cfRule type="cellIs" dxfId="53" priority="9" operator="notBetween">
      <formula>235</formula>
      <formula>240</formula>
    </cfRule>
  </conditionalFormatting>
  <conditionalFormatting sqref="E123">
    <cfRule type="cellIs" dxfId="52" priority="8" operator="notBetween">
      <formula>495</formula>
      <formula>500</formula>
    </cfRule>
  </conditionalFormatting>
  <conditionalFormatting sqref="E124">
    <cfRule type="cellIs" dxfId="51" priority="7" operator="notBetween">
      <formula>132055</formula>
      <formula>132059</formula>
    </cfRule>
  </conditionalFormatting>
  <conditionalFormatting sqref="E121">
    <cfRule type="cellIs" dxfId="50" priority="6" operator="notBetween">
      <formula>131320</formula>
      <formula>131330</formula>
    </cfRule>
  </conditionalFormatting>
  <conditionalFormatting sqref="D66">
    <cfRule type="cellIs" dxfId="49" priority="5" stopIfTrue="1" operator="notBetween">
      <formula>10.9</formula>
      <formula>11.1</formula>
    </cfRule>
  </conditionalFormatting>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8:I109"/>
  <sheetViews>
    <sheetView showGridLines="0" zoomScale="110" zoomScaleNormal="110" workbookViewId="0">
      <selection activeCell="B68" sqref="B68:D68"/>
    </sheetView>
  </sheetViews>
  <sheetFormatPr baseColWidth="10" defaultColWidth="8.83203125" defaultRowHeight="15" x14ac:dyDescent="0.2"/>
  <cols>
    <col min="2" max="2" width="22.5" customWidth="1"/>
    <col min="3" max="4" width="24.1640625" customWidth="1"/>
    <col min="5" max="5" width="21.5" customWidth="1"/>
    <col min="6" max="6" width="22.5" customWidth="1"/>
    <col min="7" max="7" width="21" customWidth="1"/>
    <col min="8" max="9" width="18.33203125" customWidth="1"/>
  </cols>
  <sheetData>
    <row r="28" spans="2:6" x14ac:dyDescent="0.2">
      <c r="B28" s="6" t="s">
        <v>35</v>
      </c>
      <c r="C28" s="8" t="s">
        <v>36</v>
      </c>
      <c r="D28" s="9"/>
      <c r="E28" s="9"/>
      <c r="F28" s="15"/>
    </row>
    <row r="29" spans="2:6" x14ac:dyDescent="0.2">
      <c r="B29" s="105" t="s">
        <v>37</v>
      </c>
      <c r="C29" s="101" t="s">
        <v>137</v>
      </c>
      <c r="D29" s="101" t="s">
        <v>138</v>
      </c>
      <c r="E29" s="98" t="s">
        <v>139</v>
      </c>
      <c r="F29" s="101" t="s">
        <v>134</v>
      </c>
    </row>
    <row r="30" spans="2:6" x14ac:dyDescent="0.2">
      <c r="B30" s="105" t="s">
        <v>135</v>
      </c>
      <c r="C30" s="103">
        <v>235000</v>
      </c>
      <c r="D30" s="103">
        <v>20000</v>
      </c>
      <c r="E30" s="104">
        <v>10000</v>
      </c>
      <c r="F30" s="156">
        <f>C30+D30-E30</f>
        <v>245000</v>
      </c>
    </row>
    <row r="31" spans="2:6" x14ac:dyDescent="0.2">
      <c r="B31" s="105" t="s">
        <v>136</v>
      </c>
      <c r="C31" s="103">
        <v>5000</v>
      </c>
      <c r="D31" s="103">
        <v>500</v>
      </c>
      <c r="E31" s="104">
        <v>1000</v>
      </c>
      <c r="F31" s="156">
        <f>C31+D31-E31</f>
        <v>4500</v>
      </c>
    </row>
    <row r="33" spans="2:9" ht="23.25" customHeight="1" x14ac:dyDescent="0.2">
      <c r="B33" s="91" t="s">
        <v>140</v>
      </c>
      <c r="C33" s="92"/>
      <c r="D33" s="92"/>
      <c r="E33" s="92"/>
      <c r="F33" s="93"/>
    </row>
    <row r="34" spans="2:9" ht="51" customHeight="1" x14ac:dyDescent="0.2">
      <c r="B34" s="191" t="s">
        <v>208</v>
      </c>
      <c r="C34" s="191"/>
      <c r="D34" s="191"/>
      <c r="E34" s="191"/>
      <c r="F34" s="191"/>
      <c r="G34" s="96"/>
    </row>
    <row r="35" spans="2:9" ht="22.5" customHeight="1" x14ac:dyDescent="0.2">
      <c r="B35" s="190" t="s">
        <v>168</v>
      </c>
      <c r="C35" s="190"/>
      <c r="D35" s="190"/>
      <c r="E35" s="190"/>
      <c r="F35" s="90"/>
      <c r="G35" s="94"/>
    </row>
    <row r="36" spans="2:9" ht="46.5" customHeight="1" x14ac:dyDescent="0.2">
      <c r="B36" s="192" t="s">
        <v>141</v>
      </c>
      <c r="C36" s="193"/>
      <c r="D36" s="193"/>
      <c r="E36" s="193"/>
      <c r="F36" s="193"/>
      <c r="G36" s="95"/>
    </row>
    <row r="38" spans="2:9" ht="17" x14ac:dyDescent="0.25">
      <c r="B38" s="6" t="s">
        <v>38</v>
      </c>
      <c r="C38" s="8" t="s">
        <v>39</v>
      </c>
      <c r="D38" s="9"/>
      <c r="E38" s="9"/>
      <c r="F38" s="15"/>
    </row>
    <row r="39" spans="2:9" ht="32" x14ac:dyDescent="0.2">
      <c r="B39" s="97" t="s">
        <v>2</v>
      </c>
      <c r="C39" s="101" t="s">
        <v>133</v>
      </c>
      <c r="D39" s="102" t="s">
        <v>169</v>
      </c>
      <c r="E39" s="99" t="s">
        <v>170</v>
      </c>
      <c r="F39" s="102" t="s">
        <v>171</v>
      </c>
    </row>
    <row r="40" spans="2:9" x14ac:dyDescent="0.2">
      <c r="B40" s="97" t="s">
        <v>142</v>
      </c>
      <c r="C40" s="162">
        <f>F30</f>
        <v>245000</v>
      </c>
      <c r="D40" s="112">
        <v>8.81</v>
      </c>
      <c r="E40" s="113">
        <v>1E-3</v>
      </c>
      <c r="F40" s="157">
        <f>C40*D40*E40</f>
        <v>2158.4499999999998</v>
      </c>
    </row>
    <row r="41" spans="2:9" x14ac:dyDescent="0.2">
      <c r="B41" s="97" t="s">
        <v>143</v>
      </c>
      <c r="C41" s="162">
        <f>F31</f>
        <v>4500</v>
      </c>
      <c r="D41" s="112">
        <v>10.15</v>
      </c>
      <c r="E41" s="113">
        <v>1E-3</v>
      </c>
      <c r="F41" s="157">
        <f>C41*D41*E41</f>
        <v>45.675000000000004</v>
      </c>
    </row>
    <row r="42" spans="2:9" ht="16" x14ac:dyDescent="0.25">
      <c r="B42" s="97" t="s">
        <v>209</v>
      </c>
      <c r="D42" s="89"/>
      <c r="E42" s="89"/>
      <c r="F42" s="158">
        <f>F40+F41</f>
        <v>2204.125</v>
      </c>
    </row>
    <row r="44" spans="2:9" ht="51" customHeight="1" x14ac:dyDescent="0.2">
      <c r="B44" s="132" t="s">
        <v>194</v>
      </c>
      <c r="C44" s="133"/>
      <c r="D44" s="133"/>
      <c r="E44" s="133"/>
      <c r="F44" s="133"/>
    </row>
    <row r="45" spans="2:9" ht="51" customHeight="1" x14ac:dyDescent="0.2">
      <c r="B45" s="191" t="s">
        <v>172</v>
      </c>
      <c r="C45" s="191"/>
      <c r="D45" s="191"/>
      <c r="E45" s="191"/>
      <c r="F45" s="191"/>
    </row>
    <row r="46" spans="2:9" ht="18" customHeight="1" x14ac:dyDescent="0.2">
      <c r="B46" s="190" t="s">
        <v>204</v>
      </c>
      <c r="C46" s="190"/>
      <c r="D46" s="190"/>
      <c r="E46" s="190"/>
      <c r="F46" s="90"/>
      <c r="I46" s="94"/>
    </row>
    <row r="47" spans="2:9" ht="34.5" customHeight="1" x14ac:dyDescent="0.2">
      <c r="B47" s="192" t="s">
        <v>173</v>
      </c>
      <c r="C47" s="193"/>
      <c r="D47" s="193"/>
      <c r="E47" s="193"/>
      <c r="F47" s="198"/>
    </row>
    <row r="48" spans="2:9" ht="19.5" customHeight="1" x14ac:dyDescent="0.2">
      <c r="B48" s="190" t="s">
        <v>174</v>
      </c>
      <c r="C48" s="190"/>
      <c r="D48" s="190"/>
      <c r="E48" s="190"/>
      <c r="F48" s="90"/>
    </row>
    <row r="49" spans="2:7" ht="38.25" customHeight="1" x14ac:dyDescent="0.2">
      <c r="B49" s="192" t="s">
        <v>175</v>
      </c>
      <c r="C49" s="193"/>
      <c r="D49" s="193"/>
      <c r="E49" s="193"/>
      <c r="F49" s="193"/>
    </row>
    <row r="50" spans="2:7" ht="17" x14ac:dyDescent="0.25">
      <c r="B50" s="6" t="s">
        <v>56</v>
      </c>
      <c r="C50" s="8" t="s">
        <v>176</v>
      </c>
      <c r="D50" s="9"/>
      <c r="E50" s="9"/>
      <c r="F50" s="15"/>
    </row>
    <row r="51" spans="2:7" ht="32" x14ac:dyDescent="0.2">
      <c r="B51" s="97" t="s">
        <v>2</v>
      </c>
      <c r="C51" s="101" t="s">
        <v>133</v>
      </c>
      <c r="D51" s="102" t="s">
        <v>177</v>
      </c>
      <c r="E51" s="99" t="s">
        <v>178</v>
      </c>
      <c r="F51" s="99" t="s">
        <v>179</v>
      </c>
      <c r="G51" s="102" t="s">
        <v>180</v>
      </c>
    </row>
    <row r="52" spans="2:7" x14ac:dyDescent="0.2">
      <c r="B52" s="97" t="s">
        <v>142</v>
      </c>
      <c r="C52" s="162">
        <f>C40</f>
        <v>245000</v>
      </c>
      <c r="D52" s="112">
        <v>0.64</v>
      </c>
      <c r="E52" s="159">
        <v>21</v>
      </c>
      <c r="F52" s="114">
        <f>1/1000000</f>
        <v>9.9999999999999995E-7</v>
      </c>
      <c r="G52" s="163">
        <f>C52*D52*E52*F52</f>
        <v>3.2927999999999997</v>
      </c>
    </row>
    <row r="53" spans="2:7" x14ac:dyDescent="0.2">
      <c r="B53" s="97" t="s">
        <v>143</v>
      </c>
      <c r="C53" s="162">
        <f>C41</f>
        <v>4500</v>
      </c>
      <c r="D53" s="112">
        <v>0.64</v>
      </c>
      <c r="E53" s="159">
        <v>21</v>
      </c>
      <c r="F53" s="114">
        <f>1/1000000</f>
        <v>9.9999999999999995E-7</v>
      </c>
      <c r="G53" s="164">
        <f>C53*D53*E53*F53</f>
        <v>6.0479999999999999E-2</v>
      </c>
    </row>
    <row r="54" spans="2:7" ht="25.5" customHeight="1" x14ac:dyDescent="0.25">
      <c r="B54" s="109" t="s">
        <v>193</v>
      </c>
      <c r="D54" s="89"/>
      <c r="E54" s="89"/>
      <c r="F54" s="89"/>
      <c r="G54" s="164">
        <f>G52+G53</f>
        <v>3.3532799999999998</v>
      </c>
    </row>
    <row r="56" spans="2:7" ht="17" x14ac:dyDescent="0.25">
      <c r="B56" s="6" t="s">
        <v>64</v>
      </c>
      <c r="C56" s="8" t="s">
        <v>190</v>
      </c>
      <c r="D56" s="9"/>
      <c r="E56" s="9"/>
      <c r="F56" s="15"/>
    </row>
    <row r="57" spans="2:7" ht="32" x14ac:dyDescent="0.25">
      <c r="B57" s="97" t="s">
        <v>2</v>
      </c>
      <c r="C57" s="119" t="s">
        <v>133</v>
      </c>
      <c r="D57" s="100" t="s">
        <v>191</v>
      </c>
      <c r="E57" s="99" t="s">
        <v>205</v>
      </c>
      <c r="F57" s="99" t="s">
        <v>179</v>
      </c>
      <c r="G57" s="100" t="s">
        <v>180</v>
      </c>
    </row>
    <row r="58" spans="2:7" x14ac:dyDescent="0.2">
      <c r="B58" s="97" t="s">
        <v>142</v>
      </c>
      <c r="C58" s="162">
        <f>C52</f>
        <v>245000</v>
      </c>
      <c r="D58" s="112">
        <v>0.22</v>
      </c>
      <c r="E58" s="159">
        <v>310</v>
      </c>
      <c r="F58" s="114">
        <f>1/1000000</f>
        <v>9.9999999999999995E-7</v>
      </c>
      <c r="G58" s="164">
        <f>C58*D58*E58*F58</f>
        <v>16.709</v>
      </c>
    </row>
    <row r="59" spans="2:7" x14ac:dyDescent="0.2">
      <c r="B59" s="97" t="s">
        <v>143</v>
      </c>
      <c r="C59" s="162">
        <f>C53</f>
        <v>4500</v>
      </c>
      <c r="D59" s="112">
        <v>0.26</v>
      </c>
      <c r="E59" s="159">
        <v>310</v>
      </c>
      <c r="F59" s="114">
        <f>1/1000000</f>
        <v>9.9999999999999995E-7</v>
      </c>
      <c r="G59" s="164">
        <f>C59*D59*E59*F59</f>
        <v>0.36269999999999997</v>
      </c>
    </row>
    <row r="60" spans="2:7" ht="17" x14ac:dyDescent="0.25">
      <c r="B60" s="109" t="s">
        <v>192</v>
      </c>
      <c r="D60" s="89"/>
      <c r="E60" s="89"/>
      <c r="F60" s="89"/>
      <c r="G60" s="164">
        <f>G58+G59</f>
        <v>17.0717</v>
      </c>
    </row>
    <row r="62" spans="2:7" ht="18" x14ac:dyDescent="0.25">
      <c r="B62" s="196" t="s">
        <v>181</v>
      </c>
      <c r="C62" s="197"/>
      <c r="D62" s="197"/>
    </row>
    <row r="63" spans="2:7" ht="54" x14ac:dyDescent="0.25">
      <c r="B63" s="108" t="s">
        <v>182</v>
      </c>
      <c r="C63" s="160">
        <f>F42+G54+G60</f>
        <v>2224.5499799999998</v>
      </c>
    </row>
    <row r="66" spans="2:5" ht="18" x14ac:dyDescent="0.25">
      <c r="B66" s="88" t="s">
        <v>185</v>
      </c>
      <c r="C66" s="118"/>
    </row>
    <row r="67" spans="2:5" ht="52" x14ac:dyDescent="0.2">
      <c r="B67" s="116" t="s">
        <v>183</v>
      </c>
      <c r="C67" s="116" t="s">
        <v>184</v>
      </c>
      <c r="D67" s="116" t="s">
        <v>182</v>
      </c>
      <c r="E67" s="117" t="s">
        <v>186</v>
      </c>
    </row>
    <row r="68" spans="2:5" x14ac:dyDescent="0.2">
      <c r="B68" s="165">
        <f>G54</f>
        <v>3.3532799999999998</v>
      </c>
      <c r="C68" s="165">
        <f>G60</f>
        <v>17.0717</v>
      </c>
      <c r="D68" s="166">
        <f>C63</f>
        <v>2224.5499799999998</v>
      </c>
      <c r="E68" s="161">
        <f>(B68+C68)/D68</f>
        <v>9.1816233321941366E-3</v>
      </c>
    </row>
    <row r="101" spans="2:5" ht="18" x14ac:dyDescent="0.25">
      <c r="B101" s="88" t="s">
        <v>187</v>
      </c>
    </row>
    <row r="102" spans="2:5" ht="36" x14ac:dyDescent="0.25">
      <c r="B102" s="110" t="s">
        <v>144</v>
      </c>
      <c r="C102" s="111" t="s">
        <v>188</v>
      </c>
      <c r="D102" s="111" t="s">
        <v>189</v>
      </c>
    </row>
    <row r="103" spans="2:5" x14ac:dyDescent="0.2">
      <c r="B103" s="106" t="s">
        <v>145</v>
      </c>
      <c r="C103" s="107">
        <v>0.64</v>
      </c>
      <c r="D103" s="107">
        <v>0.22</v>
      </c>
    </row>
    <row r="104" spans="2:5" x14ac:dyDescent="0.2">
      <c r="B104" s="106" t="s">
        <v>42</v>
      </c>
      <c r="C104" s="107">
        <v>0.64</v>
      </c>
      <c r="D104" s="107">
        <v>0.26</v>
      </c>
    </row>
    <row r="105" spans="2:5" ht="54.75" customHeight="1" x14ac:dyDescent="0.2">
      <c r="B105" s="194" t="s">
        <v>210</v>
      </c>
      <c r="C105" s="195"/>
      <c r="D105" s="195"/>
      <c r="E105" s="195"/>
    </row>
    <row r="109" spans="2:5" ht="23.25" customHeight="1" x14ac:dyDescent="0.2"/>
  </sheetData>
  <sheetProtection selectLockedCells="1"/>
  <mergeCells count="10">
    <mergeCell ref="B35:E35"/>
    <mergeCell ref="B34:F34"/>
    <mergeCell ref="B36:F36"/>
    <mergeCell ref="B45:F45"/>
    <mergeCell ref="B105:E105"/>
    <mergeCell ref="B62:D62"/>
    <mergeCell ref="B46:E46"/>
    <mergeCell ref="B47:F47"/>
    <mergeCell ref="B48:E48"/>
    <mergeCell ref="B49:F49"/>
  </mergeCells>
  <phoneticPr fontId="22" type="noConversion"/>
  <conditionalFormatting sqref="F30">
    <cfRule type="cellIs" dxfId="48" priority="49" operator="notBetween">
      <formula>244000</formula>
      <formula>246000</formula>
    </cfRule>
  </conditionalFormatting>
  <conditionalFormatting sqref="F31">
    <cfRule type="cellIs" dxfId="47" priority="48" operator="notBetween">
      <formula>4400</formula>
      <formula>4600</formula>
    </cfRule>
  </conditionalFormatting>
  <conditionalFormatting sqref="F40 G58:G59 G52:G53">
    <cfRule type="cellIs" dxfId="46" priority="47" operator="notBetween">
      <formula>2150</formula>
      <formula>2160</formula>
    </cfRule>
  </conditionalFormatting>
  <conditionalFormatting sqref="F41 G53 G59">
    <cfRule type="cellIs" dxfId="45" priority="46" operator="notBetween">
      <formula>45</formula>
      <formula>46</formula>
    </cfRule>
  </conditionalFormatting>
  <conditionalFormatting sqref="G60 G54 F42 C63">
    <cfRule type="cellIs" dxfId="44" priority="45" operator="notBetween">
      <formula>2200</formula>
      <formula>2206</formula>
    </cfRule>
  </conditionalFormatting>
  <conditionalFormatting sqref="G57:G59 G51:G53">
    <cfRule type="cellIs" dxfId="43" priority="30" operator="notBetween">
      <formula>0.0177</formula>
      <formula>0.0179</formula>
    </cfRule>
  </conditionalFormatting>
  <conditionalFormatting sqref="G53 G59">
    <cfRule type="cellIs" dxfId="42" priority="29" operator="notBetween">
      <formula>0.005</formula>
      <formula>0.0052</formula>
    </cfRule>
  </conditionalFormatting>
  <pageMargins left="0.7" right="0.7" top="0.75" bottom="0.75" header="0.3" footer="0.3"/>
  <pageSetup paperSize="12"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7:G68"/>
  <sheetViews>
    <sheetView showGridLines="0" topLeftCell="A110" workbookViewId="0">
      <selection activeCell="E55" sqref="E55"/>
    </sheetView>
  </sheetViews>
  <sheetFormatPr baseColWidth="10" defaultColWidth="8.83203125" defaultRowHeight="15" x14ac:dyDescent="0.2"/>
  <cols>
    <col min="2" max="7" width="20.6640625" customWidth="1"/>
  </cols>
  <sheetData>
    <row r="17" spans="2:7" x14ac:dyDescent="0.2">
      <c r="B17" s="199" t="s">
        <v>46</v>
      </c>
      <c r="C17" s="199"/>
      <c r="D17" s="199"/>
      <c r="E17" s="199"/>
      <c r="F17" s="199"/>
      <c r="G17" s="199"/>
    </row>
    <row r="18" spans="2:7" ht="24" x14ac:dyDescent="0.2">
      <c r="B18" s="21" t="s">
        <v>47</v>
      </c>
      <c r="C18" s="22" t="s">
        <v>48</v>
      </c>
      <c r="D18" s="22" t="s">
        <v>49</v>
      </c>
      <c r="E18" s="22" t="s">
        <v>116</v>
      </c>
      <c r="F18" s="22" t="s">
        <v>117</v>
      </c>
      <c r="G18" s="22" t="s">
        <v>118</v>
      </c>
    </row>
    <row r="19" spans="2:7" ht="15" customHeight="1" x14ac:dyDescent="0.2">
      <c r="B19" s="23" t="s">
        <v>50</v>
      </c>
      <c r="C19" s="20" t="s">
        <v>51</v>
      </c>
      <c r="D19" s="24">
        <v>1600</v>
      </c>
      <c r="E19" s="65">
        <v>878.7</v>
      </c>
      <c r="F19" s="65">
        <v>3.5999999999999997E-2</v>
      </c>
      <c r="G19" s="65">
        <v>8.0000000000000002E-3</v>
      </c>
    </row>
    <row r="20" spans="2:7" x14ac:dyDescent="0.2">
      <c r="B20" s="23" t="s">
        <v>52</v>
      </c>
      <c r="C20" s="20" t="s">
        <v>53</v>
      </c>
      <c r="D20" s="20">
        <v>600</v>
      </c>
      <c r="E20" s="66">
        <v>921.1</v>
      </c>
      <c r="F20" s="65">
        <v>2.1999999999999999E-2</v>
      </c>
      <c r="G20" s="65">
        <v>1.4E-2</v>
      </c>
    </row>
    <row r="21" spans="2:7" x14ac:dyDescent="0.2">
      <c r="B21" s="23" t="s">
        <v>54</v>
      </c>
      <c r="C21" s="20" t="s">
        <v>55</v>
      </c>
      <c r="D21" s="20">
        <v>800</v>
      </c>
      <c r="E21" s="65">
        <v>1254</v>
      </c>
      <c r="F21" s="65">
        <v>1.7999999999999999E-2</v>
      </c>
      <c r="G21" s="65">
        <v>1.4999999999999999E-2</v>
      </c>
    </row>
    <row r="32" spans="2:7" x14ac:dyDescent="0.2">
      <c r="B32" s="6" t="s">
        <v>56</v>
      </c>
      <c r="C32" s="8" t="s">
        <v>57</v>
      </c>
      <c r="D32" s="9"/>
      <c r="E32" s="9"/>
      <c r="F32" s="29"/>
    </row>
    <row r="33" spans="2:6" x14ac:dyDescent="0.2">
      <c r="B33" s="25" t="s">
        <v>58</v>
      </c>
      <c r="C33" s="4" t="s">
        <v>59</v>
      </c>
      <c r="D33" s="4" t="s">
        <v>40</v>
      </c>
      <c r="E33" s="19" t="s">
        <v>60</v>
      </c>
      <c r="F33" s="4" t="s">
        <v>127</v>
      </c>
    </row>
    <row r="34" spans="2:6" x14ac:dyDescent="0.2">
      <c r="B34" s="3" t="s">
        <v>31</v>
      </c>
      <c r="C34" s="67">
        <f>D19</f>
        <v>1600</v>
      </c>
      <c r="D34" s="68">
        <f>E19</f>
        <v>878.7</v>
      </c>
      <c r="E34" s="69">
        <f>1/2204.62</f>
        <v>4.535929094356397E-4</v>
      </c>
      <c r="F34" s="26">
        <f>C34*D34*E34</f>
        <v>637.71534323375454</v>
      </c>
    </row>
    <row r="35" spans="2:6" x14ac:dyDescent="0.2">
      <c r="B35" s="3" t="s">
        <v>32</v>
      </c>
      <c r="C35" s="67">
        <f>D19</f>
        <v>1600</v>
      </c>
      <c r="D35" s="70">
        <f>F19</f>
        <v>3.5999999999999997E-2</v>
      </c>
      <c r="E35" s="69">
        <f>1/2204.62</f>
        <v>4.535929094356397E-4</v>
      </c>
      <c r="F35" s="27">
        <f>C35*D35*E35</f>
        <v>2.6126951583492843E-2</v>
      </c>
    </row>
    <row r="36" spans="2:6" x14ac:dyDescent="0.2">
      <c r="B36" s="3" t="s">
        <v>61</v>
      </c>
      <c r="C36" s="67">
        <f>D19</f>
        <v>1600</v>
      </c>
      <c r="D36" s="71">
        <f>G19</f>
        <v>8.0000000000000002E-3</v>
      </c>
      <c r="E36" s="69">
        <f>1/2204.62</f>
        <v>4.535929094356397E-4</v>
      </c>
      <c r="F36" s="48">
        <f>C36*D36*E36</f>
        <v>5.8059892407761882E-3</v>
      </c>
    </row>
    <row r="37" spans="2:6" x14ac:dyDescent="0.2">
      <c r="B37" s="25" t="s">
        <v>62</v>
      </c>
      <c r="C37" s="4" t="s">
        <v>59</v>
      </c>
      <c r="D37" s="4" t="s">
        <v>40</v>
      </c>
      <c r="E37" s="19" t="s">
        <v>60</v>
      </c>
      <c r="F37" s="4"/>
    </row>
    <row r="38" spans="2:6" x14ac:dyDescent="0.2">
      <c r="B38" s="3" t="s">
        <v>31</v>
      </c>
      <c r="C38" s="67">
        <f>D20</f>
        <v>600</v>
      </c>
      <c r="D38" s="68">
        <f>E20</f>
        <v>921.1</v>
      </c>
      <c r="E38" s="69">
        <f>E34</f>
        <v>4.535929094356397E-4</v>
      </c>
      <c r="F38" s="26">
        <f>C38*D38*E38</f>
        <v>250.68265732870063</v>
      </c>
    </row>
    <row r="39" spans="2:6" x14ac:dyDescent="0.2">
      <c r="B39" s="3" t="s">
        <v>32</v>
      </c>
      <c r="C39" s="67">
        <f>D20</f>
        <v>600</v>
      </c>
      <c r="D39" s="70">
        <f>F20</f>
        <v>2.1999999999999999E-2</v>
      </c>
      <c r="E39" s="69">
        <f t="shared" ref="E39:E40" si="0">E35</f>
        <v>4.535929094356397E-4</v>
      </c>
      <c r="F39" s="49">
        <f>C39*D39*E39</f>
        <v>5.987426404550444E-3</v>
      </c>
    </row>
    <row r="40" spans="2:6" x14ac:dyDescent="0.2">
      <c r="B40" s="3" t="s">
        <v>61</v>
      </c>
      <c r="C40" s="67">
        <f>D20</f>
        <v>600</v>
      </c>
      <c r="D40" s="71">
        <f>G20</f>
        <v>1.4E-2</v>
      </c>
      <c r="E40" s="69">
        <f t="shared" si="0"/>
        <v>4.535929094356397E-4</v>
      </c>
      <c r="F40" s="48">
        <f>C40*D40*(E40)</f>
        <v>3.8101804392593735E-3</v>
      </c>
    </row>
    <row r="41" spans="2:6" x14ac:dyDescent="0.2">
      <c r="B41" s="25" t="s">
        <v>63</v>
      </c>
      <c r="C41" s="4" t="s">
        <v>59</v>
      </c>
      <c r="D41" s="4" t="s">
        <v>40</v>
      </c>
      <c r="E41" s="19" t="s">
        <v>60</v>
      </c>
      <c r="F41" s="4"/>
    </row>
    <row r="42" spans="2:6" x14ac:dyDescent="0.2">
      <c r="B42" s="3" t="s">
        <v>31</v>
      </c>
      <c r="C42" s="67">
        <f>D21</f>
        <v>800</v>
      </c>
      <c r="D42" s="68">
        <f>E21</f>
        <v>1254</v>
      </c>
      <c r="E42" s="69">
        <f>E34</f>
        <v>4.535929094356397E-4</v>
      </c>
      <c r="F42" s="26">
        <f>C42*D42*E42</f>
        <v>455.04440674583373</v>
      </c>
    </row>
    <row r="43" spans="2:6" x14ac:dyDescent="0.2">
      <c r="B43" s="3" t="s">
        <v>32</v>
      </c>
      <c r="C43" s="67">
        <f>D21</f>
        <v>800</v>
      </c>
      <c r="D43" s="70">
        <f>F21</f>
        <v>1.7999999999999999E-2</v>
      </c>
      <c r="E43" s="69">
        <f t="shared" ref="E43:E44" si="1">E35</f>
        <v>4.535929094356397E-4</v>
      </c>
      <c r="F43" s="49">
        <f>C43*D43*E43</f>
        <v>6.5317378958732108E-3</v>
      </c>
    </row>
    <row r="44" spans="2:6" x14ac:dyDescent="0.2">
      <c r="B44" s="3" t="s">
        <v>61</v>
      </c>
      <c r="C44" s="67">
        <f>D21</f>
        <v>800</v>
      </c>
      <c r="D44" s="71">
        <f>G21</f>
        <v>1.4999999999999999E-2</v>
      </c>
      <c r="E44" s="69">
        <f t="shared" si="1"/>
        <v>4.535929094356397E-4</v>
      </c>
      <c r="F44" s="48">
        <f>C44*D44*E44</f>
        <v>5.4431149132276764E-3</v>
      </c>
    </row>
    <row r="51" spans="2:5" x14ac:dyDescent="0.2">
      <c r="B51" s="6" t="s">
        <v>64</v>
      </c>
      <c r="C51" s="8" t="s">
        <v>65</v>
      </c>
      <c r="D51" s="9"/>
      <c r="E51" s="29"/>
    </row>
    <row r="52" spans="2:5" x14ac:dyDescent="0.2">
      <c r="B52" s="25" t="s">
        <v>58</v>
      </c>
      <c r="C52" s="4" t="s">
        <v>66</v>
      </c>
      <c r="D52" s="4" t="s">
        <v>30</v>
      </c>
      <c r="E52" s="4" t="s">
        <v>67</v>
      </c>
    </row>
    <row r="53" spans="2:5" x14ac:dyDescent="0.2">
      <c r="B53" s="3" t="s">
        <v>31</v>
      </c>
      <c r="C53" s="61">
        <f>F34</f>
        <v>637.71534323375454</v>
      </c>
      <c r="D53" s="62">
        <v>1</v>
      </c>
      <c r="E53" s="28">
        <f>C53*D53</f>
        <v>637.71534323375454</v>
      </c>
    </row>
    <row r="54" spans="2:5" x14ac:dyDescent="0.2">
      <c r="B54" s="3" t="s">
        <v>32</v>
      </c>
      <c r="C54" s="64">
        <f>F35</f>
        <v>2.6126951583492843E-2</v>
      </c>
      <c r="D54" s="62">
        <v>21</v>
      </c>
      <c r="E54" s="28">
        <f>C54*D54</f>
        <v>0.5486659832533497</v>
      </c>
    </row>
    <row r="55" spans="2:5" x14ac:dyDescent="0.2">
      <c r="B55" s="3" t="s">
        <v>61</v>
      </c>
      <c r="C55" s="63">
        <f>F36</f>
        <v>5.8059892407761882E-3</v>
      </c>
      <c r="D55" s="62">
        <v>310</v>
      </c>
      <c r="E55" s="28">
        <f>C55*D55</f>
        <v>1.7998566646406182</v>
      </c>
    </row>
    <row r="56" spans="2:5" x14ac:dyDescent="0.2">
      <c r="B56" s="3" t="s">
        <v>68</v>
      </c>
      <c r="C56" s="16">
        <f>E53+E54+E55</f>
        <v>640.06386588164855</v>
      </c>
    </row>
    <row r="57" spans="2:5" x14ac:dyDescent="0.2">
      <c r="B57" s="25" t="s">
        <v>62</v>
      </c>
      <c r="C57" s="4" t="s">
        <v>66</v>
      </c>
      <c r="D57" s="4" t="s">
        <v>30</v>
      </c>
      <c r="E57" s="4" t="s">
        <v>67</v>
      </c>
    </row>
    <row r="58" spans="2:5" x14ac:dyDescent="0.2">
      <c r="B58" s="3" t="s">
        <v>31</v>
      </c>
      <c r="C58" s="61">
        <f>F38</f>
        <v>250.68265732870063</v>
      </c>
      <c r="D58" s="62">
        <v>1</v>
      </c>
      <c r="E58" s="16">
        <f>C58*D58</f>
        <v>250.68265732870063</v>
      </c>
    </row>
    <row r="59" spans="2:5" x14ac:dyDescent="0.2">
      <c r="B59" s="3" t="s">
        <v>32</v>
      </c>
      <c r="C59" s="63">
        <f>F39</f>
        <v>5.987426404550444E-3</v>
      </c>
      <c r="D59" s="62">
        <v>21</v>
      </c>
      <c r="E59" s="28">
        <f>C59*D59</f>
        <v>0.12573595449555933</v>
      </c>
    </row>
    <row r="60" spans="2:5" x14ac:dyDescent="0.2">
      <c r="B60" s="3" t="s">
        <v>61</v>
      </c>
      <c r="C60" s="63">
        <f>F40</f>
        <v>3.8101804392593735E-3</v>
      </c>
      <c r="D60" s="62">
        <v>310</v>
      </c>
      <c r="E60" s="28">
        <f>C60*D60</f>
        <v>1.1811559361704058</v>
      </c>
    </row>
    <row r="61" spans="2:5" x14ac:dyDescent="0.2">
      <c r="B61" s="3" t="s">
        <v>69</v>
      </c>
      <c r="C61" s="16">
        <f>E58+E59+E60</f>
        <v>251.98954921936658</v>
      </c>
    </row>
    <row r="62" spans="2:5" x14ac:dyDescent="0.2">
      <c r="B62" s="25" t="s">
        <v>63</v>
      </c>
      <c r="C62" s="4" t="s">
        <v>66</v>
      </c>
      <c r="D62" s="4" t="s">
        <v>30</v>
      </c>
      <c r="E62" s="4" t="s">
        <v>67</v>
      </c>
    </row>
    <row r="63" spans="2:5" x14ac:dyDescent="0.2">
      <c r="B63" s="3" t="s">
        <v>31</v>
      </c>
      <c r="C63" s="61">
        <f>F42</f>
        <v>455.04440674583373</v>
      </c>
      <c r="D63" s="62">
        <v>1</v>
      </c>
      <c r="E63" s="16">
        <f>C63*D63</f>
        <v>455.04440674583373</v>
      </c>
    </row>
    <row r="64" spans="2:5" x14ac:dyDescent="0.2">
      <c r="B64" s="3" t="s">
        <v>32</v>
      </c>
      <c r="C64" s="61">
        <f>F43</f>
        <v>6.5317378958732108E-3</v>
      </c>
      <c r="D64" s="62">
        <v>21</v>
      </c>
      <c r="E64" s="28">
        <f>C64*D64</f>
        <v>0.13716649581333742</v>
      </c>
    </row>
    <row r="65" spans="2:5" x14ac:dyDescent="0.2">
      <c r="B65" s="3" t="s">
        <v>61</v>
      </c>
      <c r="C65" s="61">
        <f>F44</f>
        <v>5.4431149132276764E-3</v>
      </c>
      <c r="D65" s="62">
        <v>310</v>
      </c>
      <c r="E65" s="28">
        <f>C65*D65</f>
        <v>1.6873656231005796</v>
      </c>
    </row>
    <row r="66" spans="2:5" x14ac:dyDescent="0.2">
      <c r="B66" s="3" t="s">
        <v>70</v>
      </c>
      <c r="C66" s="16">
        <f>E63+E64+E65</f>
        <v>456.86893886474763</v>
      </c>
      <c r="D66" s="1"/>
    </row>
    <row r="68" spans="2:5" x14ac:dyDescent="0.2">
      <c r="B68" s="3" t="s">
        <v>71</v>
      </c>
      <c r="C68" s="18"/>
      <c r="D68" s="17">
        <f>C66+C61+C56</f>
        <v>1348.9223539657628</v>
      </c>
    </row>
  </sheetData>
  <sheetProtection selectLockedCells="1"/>
  <mergeCells count="1">
    <mergeCell ref="B17:G17"/>
  </mergeCells>
  <phoneticPr fontId="22" type="noConversion"/>
  <conditionalFormatting sqref="E19">
    <cfRule type="cellIs" dxfId="41" priority="30" operator="notBetween">
      <formula>878</formula>
      <formula>879</formula>
    </cfRule>
  </conditionalFormatting>
  <conditionalFormatting sqref="E20">
    <cfRule type="cellIs" dxfId="40" priority="29" operator="notBetween">
      <formula>921.05</formula>
      <formula>921.15</formula>
    </cfRule>
  </conditionalFormatting>
  <conditionalFormatting sqref="E21">
    <cfRule type="cellIs" dxfId="39" priority="28" operator="notBetween">
      <formula>1254</formula>
      <formula>1255</formula>
    </cfRule>
  </conditionalFormatting>
  <conditionalFormatting sqref="F19">
    <cfRule type="cellIs" dxfId="38" priority="27" operator="notBetween">
      <formula>0.035</formula>
      <formula>0.037</formula>
    </cfRule>
  </conditionalFormatting>
  <conditionalFormatting sqref="F20">
    <cfRule type="cellIs" dxfId="37" priority="26" operator="notBetween">
      <formula>0.021</formula>
      <formula>0.023</formula>
    </cfRule>
  </conditionalFormatting>
  <conditionalFormatting sqref="F21">
    <cfRule type="cellIs" dxfId="36" priority="25" operator="notBetween">
      <formula>0.017</formula>
      <formula>0.019</formula>
    </cfRule>
  </conditionalFormatting>
  <conditionalFormatting sqref="G19">
    <cfRule type="cellIs" dxfId="35" priority="24" operator="notBetween">
      <formula>0.007</formula>
      <formula>0.009</formula>
    </cfRule>
  </conditionalFormatting>
  <conditionalFormatting sqref="G20">
    <cfRule type="cellIs" dxfId="34" priority="23" operator="notBetween">
      <formula>0.013</formula>
      <formula>0.015</formula>
    </cfRule>
  </conditionalFormatting>
  <conditionalFormatting sqref="G21">
    <cfRule type="cellIs" dxfId="33" priority="22" operator="notBetween">
      <formula>0.014</formula>
      <formula>0.016</formula>
    </cfRule>
  </conditionalFormatting>
  <conditionalFormatting sqref="F34">
    <cfRule type="cellIs" dxfId="32" priority="21" operator="notBetween">
      <formula>636</formula>
      <formula>638</formula>
    </cfRule>
  </conditionalFormatting>
  <conditionalFormatting sqref="F35">
    <cfRule type="cellIs" dxfId="31" priority="20" operator="notBetween">
      <formula>0.025</formula>
      <formula>0.027</formula>
    </cfRule>
  </conditionalFormatting>
  <conditionalFormatting sqref="F36 F39">
    <cfRule type="cellIs" dxfId="30" priority="19" operator="notBetween">
      <formula>0.005</formula>
      <formula>0.007</formula>
    </cfRule>
  </conditionalFormatting>
  <conditionalFormatting sqref="F40">
    <cfRule type="cellIs" dxfId="29" priority="18" operator="notBetween">
      <formula>0.003</formula>
      <formula>0.005</formula>
    </cfRule>
  </conditionalFormatting>
  <conditionalFormatting sqref="F43">
    <cfRule type="cellIs" dxfId="28" priority="17" operator="notBetween">
      <formula>0.006</formula>
      <formula>0.008</formula>
    </cfRule>
  </conditionalFormatting>
  <conditionalFormatting sqref="F44">
    <cfRule type="cellIs" dxfId="27" priority="16" operator="notBetween">
      <formula>0.004</formula>
      <formula>0.006</formula>
    </cfRule>
  </conditionalFormatting>
  <conditionalFormatting sqref="F38">
    <cfRule type="cellIs" dxfId="26" priority="15" operator="notBetween">
      <formula>250</formula>
      <formula>251</formula>
    </cfRule>
  </conditionalFormatting>
  <conditionalFormatting sqref="F42">
    <cfRule type="cellIs" dxfId="25" priority="14" operator="notBetween">
      <formula>454</formula>
      <formula>456</formula>
    </cfRule>
  </conditionalFormatting>
  <conditionalFormatting sqref="E53">
    <cfRule type="cellIs" dxfId="24" priority="13" operator="notBetween">
      <formula>636</formula>
      <formula>638</formula>
    </cfRule>
  </conditionalFormatting>
  <conditionalFormatting sqref="E58">
    <cfRule type="cellIs" dxfId="23" priority="12" operator="notBetween">
      <formula>249</formula>
      <formula>251</formula>
    </cfRule>
  </conditionalFormatting>
  <conditionalFormatting sqref="E63">
    <cfRule type="cellIs" dxfId="22" priority="11" operator="notBetween">
      <formula>454</formula>
      <formula>456</formula>
    </cfRule>
  </conditionalFormatting>
  <conditionalFormatting sqref="C56">
    <cfRule type="cellIs" dxfId="21" priority="10" operator="notBetween">
      <formula>639</formula>
      <formula>642</formula>
    </cfRule>
  </conditionalFormatting>
  <conditionalFormatting sqref="C61">
    <cfRule type="cellIs" dxfId="20" priority="9" operator="notBetween">
      <formula>250</formula>
      <formula>253</formula>
    </cfRule>
  </conditionalFormatting>
  <conditionalFormatting sqref="C66">
    <cfRule type="cellIs" dxfId="19" priority="8" operator="notBetween">
      <formula>455</formula>
      <formula>458</formula>
    </cfRule>
  </conditionalFormatting>
  <conditionalFormatting sqref="D68">
    <cfRule type="cellIs" dxfId="18" priority="7" operator="notBetween">
      <formula>1347</formula>
      <formula>1350</formula>
    </cfRule>
  </conditionalFormatting>
  <conditionalFormatting sqref="E54">
    <cfRule type="cellIs" dxfId="17" priority="6" operator="notBetween">
      <formula>0.54</formula>
      <formula>0.56</formula>
    </cfRule>
  </conditionalFormatting>
  <conditionalFormatting sqref="E55">
    <cfRule type="cellIs" dxfId="16" priority="5" operator="notBetween">
      <formula>1.8</formula>
      <formula>1.9</formula>
    </cfRule>
  </conditionalFormatting>
  <conditionalFormatting sqref="E59">
    <cfRule type="cellIs" dxfId="15" priority="4" operator="notBetween">
      <formula>0.12</formula>
      <formula>0.14</formula>
    </cfRule>
  </conditionalFormatting>
  <conditionalFormatting sqref="E60">
    <cfRule type="cellIs" dxfId="14" priority="3" operator="notBetween">
      <formula>1.17</formula>
      <formula>1.3</formula>
    </cfRule>
  </conditionalFormatting>
  <conditionalFormatting sqref="E64">
    <cfRule type="cellIs" dxfId="13" priority="2" operator="notBetween">
      <formula>0.13</formula>
      <formula>0.155</formula>
    </cfRule>
  </conditionalFormatting>
  <conditionalFormatting sqref="E65">
    <cfRule type="cellIs" dxfId="12" priority="1" operator="notBetween">
      <formula>1.6</formula>
      <formula>1.71</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0:F50"/>
  <sheetViews>
    <sheetView showGridLines="0" workbookViewId="0">
      <selection activeCell="C31" sqref="C31"/>
    </sheetView>
  </sheetViews>
  <sheetFormatPr baseColWidth="10" defaultColWidth="8.83203125" defaultRowHeight="15" x14ac:dyDescent="0.2"/>
  <cols>
    <col min="2" max="2" width="22.1640625" customWidth="1"/>
    <col min="3" max="3" width="22.5" customWidth="1"/>
    <col min="4" max="4" width="24.33203125" customWidth="1"/>
    <col min="5" max="5" width="22" customWidth="1"/>
    <col min="6" max="7" width="20.6640625" customWidth="1"/>
  </cols>
  <sheetData>
    <row r="20" spans="2:6" x14ac:dyDescent="0.2">
      <c r="B20" s="6" t="s">
        <v>72</v>
      </c>
      <c r="C20" s="8" t="s">
        <v>73</v>
      </c>
      <c r="D20" s="9"/>
      <c r="E20" s="15"/>
    </row>
    <row r="21" spans="2:6" ht="27" x14ac:dyDescent="0.2">
      <c r="B21" s="167" t="s">
        <v>211</v>
      </c>
      <c r="C21" s="168" t="s">
        <v>212</v>
      </c>
      <c r="D21" s="167" t="s">
        <v>213</v>
      </c>
    </row>
    <row r="22" spans="2:6" x14ac:dyDescent="0.2">
      <c r="B22" s="55">
        <v>6000</v>
      </c>
      <c r="C22" s="54">
        <v>0.1</v>
      </c>
      <c r="D22" s="30">
        <f>B22*C22</f>
        <v>600</v>
      </c>
    </row>
    <row r="24" spans="2:6" ht="22.5" customHeight="1" x14ac:dyDescent="0.2">
      <c r="B24" s="201" t="s">
        <v>214</v>
      </c>
      <c r="C24" s="201"/>
      <c r="D24" s="201"/>
      <c r="E24" s="201"/>
      <c r="F24" s="201"/>
    </row>
    <row r="25" spans="2:6" ht="53.25" customHeight="1" x14ac:dyDescent="0.2">
      <c r="B25" s="202" t="s">
        <v>215</v>
      </c>
      <c r="C25" s="202"/>
      <c r="D25" s="202"/>
      <c r="E25" s="202"/>
      <c r="F25" s="202"/>
    </row>
    <row r="26" spans="2:6" ht="22.5" customHeight="1" x14ac:dyDescent="0.2">
      <c r="B26" s="203" t="s">
        <v>216</v>
      </c>
      <c r="C26" s="203"/>
      <c r="D26" s="203"/>
      <c r="E26" s="203"/>
      <c r="F26" s="203"/>
    </row>
    <row r="27" spans="2:6" ht="37.5" customHeight="1" x14ac:dyDescent="0.2">
      <c r="B27" s="204" t="s">
        <v>217</v>
      </c>
      <c r="C27" s="204"/>
      <c r="D27" s="204"/>
      <c r="E27" s="204"/>
      <c r="F27" s="204"/>
    </row>
    <row r="29" spans="2:6" ht="19.5" customHeight="1" x14ac:dyDescent="0.2">
      <c r="B29" s="6" t="s">
        <v>74</v>
      </c>
      <c r="C29" s="205" t="s">
        <v>218</v>
      </c>
      <c r="D29" s="205"/>
      <c r="E29" s="143"/>
    </row>
    <row r="30" spans="2:6" ht="30" customHeight="1" x14ac:dyDescent="0.2">
      <c r="B30" s="167" t="s">
        <v>213</v>
      </c>
      <c r="C30" s="169" t="s">
        <v>219</v>
      </c>
      <c r="D30" s="167" t="s">
        <v>220</v>
      </c>
    </row>
    <row r="31" spans="2:6" x14ac:dyDescent="0.2">
      <c r="B31" s="170">
        <v>600</v>
      </c>
      <c r="C31" s="171">
        <v>0.85</v>
      </c>
      <c r="D31" s="30">
        <f>B31/C31</f>
        <v>705.88235294117646</v>
      </c>
    </row>
    <row r="34" spans="2:6" ht="21.75" customHeight="1" x14ac:dyDescent="0.2">
      <c r="B34" s="200" t="s">
        <v>221</v>
      </c>
      <c r="C34" s="200"/>
      <c r="D34" s="200"/>
      <c r="E34" s="200"/>
    </row>
    <row r="37" spans="2:6" x14ac:dyDescent="0.2">
      <c r="B37" s="6" t="s">
        <v>75</v>
      </c>
      <c r="C37" s="8" t="s">
        <v>222</v>
      </c>
      <c r="D37" s="9"/>
      <c r="E37" s="15"/>
      <c r="F37" s="15"/>
    </row>
    <row r="38" spans="2:6" ht="26.25" customHeight="1" x14ac:dyDescent="0.2">
      <c r="B38" s="25"/>
      <c r="C38" s="172" t="s">
        <v>223</v>
      </c>
      <c r="D38" s="167" t="s">
        <v>224</v>
      </c>
      <c r="E38" s="167" t="s">
        <v>41</v>
      </c>
      <c r="F38" s="167" t="s">
        <v>16</v>
      </c>
    </row>
    <row r="39" spans="2:6" x14ac:dyDescent="0.2">
      <c r="B39" s="3" t="s">
        <v>43</v>
      </c>
      <c r="C39" s="57">
        <v>706</v>
      </c>
      <c r="D39" s="56">
        <v>53.06</v>
      </c>
      <c r="E39" s="58">
        <v>1E-3</v>
      </c>
      <c r="F39" s="12">
        <f>C39*D39*E39</f>
        <v>37.460360000000001</v>
      </c>
    </row>
    <row r="40" spans="2:6" x14ac:dyDescent="0.2">
      <c r="B40" s="3" t="s">
        <v>44</v>
      </c>
      <c r="C40" s="57">
        <v>706</v>
      </c>
      <c r="D40" s="59">
        <v>1E-3</v>
      </c>
      <c r="E40" s="58">
        <v>1E-3</v>
      </c>
      <c r="F40" s="33">
        <f>C40*D40*E40</f>
        <v>7.0599999999999992E-4</v>
      </c>
    </row>
    <row r="41" spans="2:6" x14ac:dyDescent="0.2">
      <c r="B41" s="3" t="s">
        <v>45</v>
      </c>
      <c r="C41" s="57">
        <v>706</v>
      </c>
      <c r="D41" s="60">
        <v>1E-4</v>
      </c>
      <c r="E41" s="58">
        <v>1E-3</v>
      </c>
      <c r="F41" s="50">
        <f>C41*D41*E41</f>
        <v>7.0600000000000008E-5</v>
      </c>
    </row>
    <row r="45" spans="2:6" x14ac:dyDescent="0.2">
      <c r="B45" s="6" t="s">
        <v>76</v>
      </c>
      <c r="C45" s="8" t="s">
        <v>77</v>
      </c>
      <c r="D45" s="9"/>
      <c r="E45" s="15"/>
    </row>
    <row r="46" spans="2:6" x14ac:dyDescent="0.2">
      <c r="B46" s="25"/>
      <c r="C46" s="31" t="s">
        <v>66</v>
      </c>
      <c r="D46" s="4" t="s">
        <v>30</v>
      </c>
      <c r="E46" s="4" t="s">
        <v>67</v>
      </c>
    </row>
    <row r="47" spans="2:6" x14ac:dyDescent="0.2">
      <c r="B47" s="3" t="s">
        <v>31</v>
      </c>
      <c r="C47" s="61">
        <f>F39</f>
        <v>37.460360000000001</v>
      </c>
      <c r="D47" s="62">
        <v>1</v>
      </c>
      <c r="E47" s="16">
        <f>C47*D47</f>
        <v>37.460360000000001</v>
      </c>
    </row>
    <row r="48" spans="2:6" x14ac:dyDescent="0.2">
      <c r="B48" s="3" t="s">
        <v>32</v>
      </c>
      <c r="C48" s="63">
        <f>F40</f>
        <v>7.0599999999999992E-4</v>
      </c>
      <c r="D48" s="62">
        <v>21</v>
      </c>
      <c r="E48" s="28">
        <f>C48*D48</f>
        <v>1.4825999999999999E-2</v>
      </c>
    </row>
    <row r="49" spans="2:5" x14ac:dyDescent="0.2">
      <c r="B49" s="3" t="s">
        <v>61</v>
      </c>
      <c r="C49" s="63">
        <f>F41</f>
        <v>7.0600000000000008E-5</v>
      </c>
      <c r="D49" s="62">
        <v>310</v>
      </c>
      <c r="E49" s="28">
        <f>C49*D49</f>
        <v>2.1886000000000003E-2</v>
      </c>
    </row>
    <row r="50" spans="2:5" x14ac:dyDescent="0.2">
      <c r="B50" s="3" t="s">
        <v>78</v>
      </c>
      <c r="C50" s="17">
        <f>E47+E48+E49</f>
        <v>37.497072000000003</v>
      </c>
    </row>
  </sheetData>
  <sheetProtection sheet="1" objects="1" scenarios="1" selectLockedCells="1" selectUnlockedCells="1"/>
  <mergeCells count="6">
    <mergeCell ref="B34:E34"/>
    <mergeCell ref="B24:F24"/>
    <mergeCell ref="B25:F25"/>
    <mergeCell ref="B26:F26"/>
    <mergeCell ref="B27:F27"/>
    <mergeCell ref="C29:D29"/>
  </mergeCells>
  <conditionalFormatting sqref="D22 D31">
    <cfRule type="cellIs" dxfId="11" priority="7" operator="notBetween">
      <formula>599</formula>
      <formula>601</formula>
    </cfRule>
  </conditionalFormatting>
  <conditionalFormatting sqref="F39">
    <cfRule type="cellIs" dxfId="10" priority="6" operator="notBetween">
      <formula>39</formula>
      <formula>40.5</formula>
    </cfRule>
  </conditionalFormatting>
  <conditionalFormatting sqref="F40">
    <cfRule type="cellIs" dxfId="9" priority="5" operator="notBetween">
      <formula>0.0007</formula>
      <formula>0.0008</formula>
    </cfRule>
  </conditionalFormatting>
  <conditionalFormatting sqref="F41">
    <cfRule type="cellIs" dxfId="8" priority="4" operator="notBetween">
      <formula>0.00007</formula>
      <formula>0.00008</formula>
    </cfRule>
  </conditionalFormatting>
  <conditionalFormatting sqref="C50 E47">
    <cfRule type="cellIs" dxfId="7" priority="3" operator="notBetween">
      <formula>39</formula>
      <formula>40</formula>
    </cfRule>
  </conditionalFormatting>
  <conditionalFormatting sqref="E48">
    <cfRule type="cellIs" dxfId="6" priority="2" operator="notBetween">
      <formula>0.015</formula>
      <formula>0.017</formula>
    </cfRule>
  </conditionalFormatting>
  <conditionalFormatting sqref="E49">
    <cfRule type="cellIs" dxfId="5" priority="1" operator="notBetween">
      <formula>0.023</formula>
      <formula>0.025</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9:G62"/>
  <sheetViews>
    <sheetView showGridLines="0" topLeftCell="A42" workbookViewId="0">
      <selection activeCell="G62" sqref="G62"/>
    </sheetView>
  </sheetViews>
  <sheetFormatPr baseColWidth="10" defaultColWidth="8.83203125" defaultRowHeight="15" x14ac:dyDescent="0.2"/>
  <cols>
    <col min="2" max="7" width="20.6640625" customWidth="1"/>
  </cols>
  <sheetData>
    <row r="19" spans="2:4" ht="27" customHeight="1" x14ac:dyDescent="0.2">
      <c r="B19" s="34" t="s">
        <v>79</v>
      </c>
      <c r="C19" s="34"/>
      <c r="D19" s="35" t="s">
        <v>80</v>
      </c>
    </row>
    <row r="20" spans="2:4" x14ac:dyDescent="0.2">
      <c r="B20" s="36" t="s">
        <v>81</v>
      </c>
      <c r="C20" s="37"/>
      <c r="D20" s="38"/>
    </row>
    <row r="21" spans="2:4" x14ac:dyDescent="0.2">
      <c r="B21" s="39" t="s">
        <v>82</v>
      </c>
      <c r="C21" s="40" t="s">
        <v>83</v>
      </c>
      <c r="D21" s="41">
        <v>412.6</v>
      </c>
    </row>
    <row r="22" spans="2:4" x14ac:dyDescent="0.2">
      <c r="B22" s="39" t="s">
        <v>84</v>
      </c>
      <c r="C22" s="40" t="s">
        <v>85</v>
      </c>
      <c r="D22" s="41">
        <v>405.1</v>
      </c>
    </row>
    <row r="23" spans="2:4" x14ac:dyDescent="0.2">
      <c r="B23" s="36" t="s">
        <v>86</v>
      </c>
      <c r="C23" s="40"/>
      <c r="D23" s="41"/>
    </row>
    <row r="24" spans="2:4" ht="24" x14ac:dyDescent="0.2">
      <c r="B24" s="42">
        <v>1</v>
      </c>
      <c r="C24" s="40" t="s">
        <v>87</v>
      </c>
      <c r="D24" s="41">
        <v>197.5</v>
      </c>
    </row>
    <row r="25" spans="2:4" ht="24" x14ac:dyDescent="0.2">
      <c r="B25" s="42">
        <v>2</v>
      </c>
      <c r="C25" s="40" t="s">
        <v>88</v>
      </c>
      <c r="D25" s="41">
        <v>0</v>
      </c>
    </row>
    <row r="26" spans="2:4" x14ac:dyDescent="0.2">
      <c r="B26" s="42" t="s">
        <v>99</v>
      </c>
      <c r="C26" s="40" t="s">
        <v>89</v>
      </c>
      <c r="D26" s="52">
        <f>D24+D25</f>
        <v>197.5</v>
      </c>
    </row>
    <row r="27" spans="2:4" x14ac:dyDescent="0.2">
      <c r="B27" s="36" t="s">
        <v>90</v>
      </c>
      <c r="C27" s="40"/>
      <c r="D27" s="43"/>
    </row>
    <row r="28" spans="2:4" x14ac:dyDescent="0.2">
      <c r="B28" s="42">
        <v>3</v>
      </c>
      <c r="C28" s="40" t="s">
        <v>91</v>
      </c>
      <c r="D28" s="41">
        <v>0</v>
      </c>
    </row>
    <row r="29" spans="2:4" ht="24" x14ac:dyDescent="0.2">
      <c r="B29" s="42">
        <v>4</v>
      </c>
      <c r="C29" s="40" t="s">
        <v>92</v>
      </c>
      <c r="D29" s="41">
        <v>0</v>
      </c>
    </row>
    <row r="30" spans="2:4" ht="36" x14ac:dyDescent="0.2">
      <c r="B30" s="42">
        <v>5</v>
      </c>
      <c r="C30" s="40" t="s">
        <v>93</v>
      </c>
      <c r="D30" s="41">
        <v>53.3</v>
      </c>
    </row>
    <row r="31" spans="2:4" x14ac:dyDescent="0.2">
      <c r="B31" s="42" t="s">
        <v>100</v>
      </c>
      <c r="C31" s="40" t="s">
        <v>94</v>
      </c>
      <c r="D31" s="52">
        <f>D30</f>
        <v>53.3</v>
      </c>
    </row>
    <row r="32" spans="2:4" ht="24" x14ac:dyDescent="0.2">
      <c r="B32" s="36" t="s">
        <v>95</v>
      </c>
      <c r="C32" s="40"/>
      <c r="D32" s="43"/>
    </row>
    <row r="33" spans="2:7" x14ac:dyDescent="0.2">
      <c r="B33" s="42">
        <v>6</v>
      </c>
      <c r="C33" s="40" t="s">
        <v>96</v>
      </c>
      <c r="D33" s="41">
        <v>100</v>
      </c>
    </row>
    <row r="34" spans="2:7" ht="24" x14ac:dyDescent="0.2">
      <c r="B34" s="42">
        <v>7</v>
      </c>
      <c r="C34" s="40" t="s">
        <v>97</v>
      </c>
      <c r="D34" s="41">
        <v>10</v>
      </c>
    </row>
    <row r="35" spans="2:7" x14ac:dyDescent="0.2">
      <c r="B35" s="42" t="s">
        <v>101</v>
      </c>
      <c r="C35" s="40" t="s">
        <v>98</v>
      </c>
      <c r="D35" s="52">
        <f>D33-D34</f>
        <v>90</v>
      </c>
    </row>
    <row r="48" spans="2:7" x14ac:dyDescent="0.2">
      <c r="B48" s="6" t="s">
        <v>102</v>
      </c>
      <c r="C48" s="8" t="s">
        <v>103</v>
      </c>
      <c r="D48" s="46"/>
      <c r="E48" s="47"/>
      <c r="F48" s="47"/>
      <c r="G48" s="29"/>
    </row>
    <row r="49" spans="2:7" x14ac:dyDescent="0.2">
      <c r="B49" s="25" t="s">
        <v>82</v>
      </c>
      <c r="C49" s="31" t="s">
        <v>84</v>
      </c>
      <c r="D49" s="4" t="s">
        <v>104</v>
      </c>
      <c r="E49" s="31" t="s">
        <v>105</v>
      </c>
      <c r="F49" s="4" t="s">
        <v>106</v>
      </c>
      <c r="G49" s="25" t="s">
        <v>107</v>
      </c>
    </row>
    <row r="50" spans="2:7" x14ac:dyDescent="0.2">
      <c r="B50" s="53">
        <f>D21</f>
        <v>412.6</v>
      </c>
      <c r="C50" s="53">
        <f>D22</f>
        <v>405.1</v>
      </c>
      <c r="D50" s="53">
        <f>D26</f>
        <v>197.5</v>
      </c>
      <c r="E50" s="83">
        <f>D31</f>
        <v>53.3</v>
      </c>
      <c r="F50" s="53">
        <f>D35</f>
        <v>90</v>
      </c>
      <c r="G50" s="44">
        <f>(B50-C50+D50-E50-F50)/1000</f>
        <v>6.1699999999999991E-2</v>
      </c>
    </row>
    <row r="60" spans="2:7" ht="17" x14ac:dyDescent="0.25">
      <c r="B60" s="6" t="s">
        <v>108</v>
      </c>
      <c r="C60" s="8" t="s">
        <v>119</v>
      </c>
      <c r="D60" s="46"/>
      <c r="E60" s="29"/>
    </row>
    <row r="61" spans="2:7" x14ac:dyDescent="0.2">
      <c r="B61" s="25"/>
      <c r="C61" s="31" t="s">
        <v>107</v>
      </c>
      <c r="D61" s="4" t="s">
        <v>30</v>
      </c>
      <c r="E61" s="25" t="s">
        <v>120</v>
      </c>
    </row>
    <row r="62" spans="2:7" x14ac:dyDescent="0.2">
      <c r="B62" s="45" t="s">
        <v>109</v>
      </c>
      <c r="C62" s="63">
        <f>G50</f>
        <v>6.1699999999999991E-2</v>
      </c>
      <c r="D62" s="81">
        <v>11700</v>
      </c>
      <c r="E62" s="51">
        <f>C62*D62</f>
        <v>721.88999999999987</v>
      </c>
    </row>
  </sheetData>
  <sheetProtection selectLockedCells="1"/>
  <phoneticPr fontId="22" type="noConversion"/>
  <conditionalFormatting sqref="D26">
    <cfRule type="cellIs" dxfId="4" priority="5" operator="notBetween">
      <formula>197.49</formula>
      <formula>197.51</formula>
    </cfRule>
  </conditionalFormatting>
  <conditionalFormatting sqref="D31">
    <cfRule type="cellIs" dxfId="3" priority="4" operator="notBetween">
      <formula>53.29</formula>
      <formula>53.31</formula>
    </cfRule>
  </conditionalFormatting>
  <conditionalFormatting sqref="D35">
    <cfRule type="cellIs" dxfId="2" priority="3" operator="notBetween">
      <formula>89.9</formula>
      <formula>90.1</formula>
    </cfRule>
  </conditionalFormatting>
  <conditionalFormatting sqref="G50">
    <cfRule type="cellIs" dxfId="1" priority="2" operator="notBetween">
      <formula>0.06</formula>
      <formula>0.064</formula>
    </cfRule>
  </conditionalFormatting>
  <conditionalFormatting sqref="E62">
    <cfRule type="cellIs" dxfId="0" priority="1" operator="notBetween">
      <formula>720</formula>
      <formula>726</formula>
    </cfRule>
  </conditionalFormatting>
  <pageMargins left="0.7" right="0.7" top="0.75" bottom="0.75" header="0.3" footer="0.3"/>
  <pageSetup paperSize="12"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Introduction </vt:lpstr>
      <vt:lpstr>Stationary Combustion</vt:lpstr>
      <vt:lpstr>Mobile Combustion</vt:lpstr>
      <vt:lpstr>Electricity Use</vt:lpstr>
      <vt:lpstr>District Heating </vt:lpstr>
      <vt:lpstr>Fugitive Emissions</vt:lpstr>
    </vt:vector>
  </TitlesOfParts>
  <Company>Franklin W. Olin College of Engineering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jgluckstein</dc:creator>
  <cp:lastModifiedBy>Erika Barnett</cp:lastModifiedBy>
  <dcterms:created xsi:type="dcterms:W3CDTF">2008-06-24T22:34:26Z</dcterms:created>
  <dcterms:modified xsi:type="dcterms:W3CDTF">2020-09-16T23:27:34Z</dcterms:modified>
</cp:coreProperties>
</file>